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795" activeTab="4"/>
  </bookViews>
  <sheets>
    <sheet name="N_GENEL" sheetId="1" r:id="rId1"/>
    <sheet name="N_KIZ" sheetId="2" r:id="rId2"/>
    <sheet name="N_ERKEK" sheetId="3" r:id="rId3"/>
    <sheet name="Tablo" sheetId="4" r:id="rId4"/>
    <sheet name="VERİLER" sheetId="5" r:id="rId5"/>
    <sheet name="AÇIKLAMA" sheetId="6" r:id="rId6"/>
    <sheet name="GRAFİK" sheetId="7" r:id="rId7"/>
  </sheets>
  <externalReferences>
    <externalReference r:id="rId10"/>
  </externalReferences>
  <definedNames>
    <definedName name="cns">'VERİLER'!$I$22</definedName>
    <definedName name="DATA">'VERİLER'!$C$4:$AF$18,'VERİLER'!$W$19:$AF$19</definedName>
    <definedName name="ne">'N_ERKEK'!$B$4:$Y$34</definedName>
    <definedName name="ng">'N_GENEL'!$B$4:$Y$34</definedName>
    <definedName name="nk">'N_KIZ'!$B$4:$Y$34</definedName>
    <definedName name="normlar">'[1]NORM_TABLOSU'!$B$3:$R$37</definedName>
    <definedName name="veri">'VERİLER'!$C$4:$AF$18,'VERİLER'!$W$19:$AF$19</definedName>
  </definedNames>
  <calcPr fullCalcOnLoad="1"/>
</workbook>
</file>

<file path=xl/comments5.xml><?xml version="1.0" encoding="utf-8"?>
<comments xmlns="http://schemas.openxmlformats.org/spreadsheetml/2006/main">
  <authors>
    <author>1</author>
  </authors>
  <commentList>
    <comment ref="A13" authorId="0">
      <text>
        <r>
          <rPr>
            <sz val="8"/>
            <rFont val="Tahoma"/>
            <family val="0"/>
          </rPr>
          <t xml:space="preserve">Oluşan Profili Görmek İçin Grafik, Yazdırmak İçin Yazıcı Simgesini Tıklayınız.
</t>
        </r>
      </text>
    </comment>
    <comment ref="A18" authorId="0">
      <text>
        <r>
          <rPr>
            <sz val="8"/>
            <rFont val="Tahoma"/>
            <family val="2"/>
          </rPr>
          <t xml:space="preserve">Oluşan Profil Değerlerini Tablo Halinde Görmek İçin Göz, Yazdırmak İçin Yazıcı Simgesini Tıklayınız.
</t>
        </r>
      </text>
    </comment>
    <comment ref="A8" authorId="0">
      <text>
        <r>
          <rPr>
            <sz val="8"/>
            <rFont val="Tahoma"/>
            <family val="0"/>
          </rPr>
          <t xml:space="preserve">Yeni Veri Girişine Başlamadan Önce Tıklayınız.
</t>
        </r>
      </text>
    </comment>
    <comment ref="A4" authorId="0">
      <text>
        <r>
          <rPr>
            <sz val="8"/>
            <rFont val="Tahoma"/>
            <family val="0"/>
          </rPr>
          <t>Program Hakkında Bilgi Edinmek İçin Tıklayınız.</t>
        </r>
      </text>
    </comment>
    <comment ref="A20" authorId="0">
      <text>
        <r>
          <rPr>
            <sz val="8"/>
            <rFont val="Tahoma"/>
            <family val="0"/>
          </rPr>
          <t xml:space="preserve">Bu hücrede  </t>
        </r>
        <r>
          <rPr>
            <b/>
            <sz val="8"/>
            <rFont val="Tahoma"/>
            <family val="2"/>
          </rPr>
          <t>X</t>
        </r>
        <r>
          <rPr>
            <sz val="8"/>
            <rFont val="Tahoma"/>
            <family val="0"/>
          </rPr>
          <t xml:space="preserve">  işaretini görüyorsanız bunun nedeni; "veri girişi tamamlanmamış" veya  "hatalı veri girişi"dir. Çıktı almadan düzeltiniz.</t>
        </r>
      </text>
    </comment>
  </commentList>
</comments>
</file>

<file path=xl/sharedStrings.xml><?xml version="1.0" encoding="utf-8"?>
<sst xmlns="http://schemas.openxmlformats.org/spreadsheetml/2006/main" count="242" uniqueCount="102">
  <si>
    <t>Md.No.</t>
  </si>
  <si>
    <t>Yanıt</t>
  </si>
  <si>
    <t>NOT : Öğrencinin yanıtlarını, A, B, C veya D şeklinde belirtiniz.</t>
  </si>
  <si>
    <t>ADI - SOYADI ..... :</t>
  </si>
  <si>
    <t>YANIT</t>
  </si>
  <si>
    <t>MADDE NO.</t>
  </si>
  <si>
    <t>SÖZEL</t>
  </si>
  <si>
    <t>SAYISAL</t>
  </si>
  <si>
    <t>ŞEKİL UZAY</t>
  </si>
  <si>
    <t>İKNA</t>
  </si>
  <si>
    <t>TİCARET</t>
  </si>
  <si>
    <t>MEKANİK</t>
  </si>
  <si>
    <t>İŞ AYRINTILARI</t>
  </si>
  <si>
    <t>EDEBİYAT</t>
  </si>
  <si>
    <t>MÜZİK</t>
  </si>
  <si>
    <t>SOSYAL YARDIM</t>
  </si>
  <si>
    <t>HAM PUAN</t>
  </si>
  <si>
    <t>GÜZEL SANATLAR</t>
  </si>
  <si>
    <t>TEMEL BİLİM</t>
  </si>
  <si>
    <t>SOSYAL BİLİM</t>
  </si>
  <si>
    <t>CANLI VARLIK</t>
  </si>
  <si>
    <t>YARATICILIK</t>
  </si>
  <si>
    <t>YARIŞMA</t>
  </si>
  <si>
    <t>İŞBİRLİĞİ</t>
  </si>
  <si>
    <t>DEĞİŞİKLİK</t>
  </si>
  <si>
    <t>DÜZENLİ YAŞAMA</t>
  </si>
  <si>
    <t>LİDERLİK</t>
  </si>
  <si>
    <t>KAZANÇ</t>
  </si>
  <si>
    <t>ÜN SAHİBİ OLMA</t>
  </si>
  <si>
    <t>KENDİNİ DEĞERLENDİRME ENVANTERİ TABLOSU (KIZ)</t>
  </si>
  <si>
    <t>YETENEĞİ KULLANMA</t>
  </si>
  <si>
    <t>KENDİNİ DEĞERLENDİRME ENVANTERİ TABLOSU (GENEL)</t>
  </si>
  <si>
    <t>KENDİNİ DEĞERLENDİRME ENVANTERİ TABLOSU (ERKEK)</t>
  </si>
  <si>
    <t>99,.8</t>
  </si>
  <si>
    <t>YETENEKLER</t>
  </si>
  <si>
    <t>İLGİLER</t>
  </si>
  <si>
    <t>DEĞERLER</t>
  </si>
  <si>
    <t>KENDİNİ DEĞERLENDİRME ENVANTERİ YANIT ÇİZELGESİ</t>
  </si>
  <si>
    <t>ALAN</t>
  </si>
  <si>
    <t>ALAN HAM P.TOP.</t>
  </si>
  <si>
    <t>DÜZENLİ YAŞAM</t>
  </si>
  <si>
    <t>Amaç</t>
  </si>
  <si>
    <t>1-</t>
  </si>
  <si>
    <t>2-</t>
  </si>
  <si>
    <t>3-</t>
  </si>
  <si>
    <t>4-</t>
  </si>
  <si>
    <t>5-</t>
  </si>
  <si>
    <t xml:space="preserve">Değerleri </t>
  </si>
  <si>
    <t>Sil</t>
  </si>
  <si>
    <t>Grafik</t>
  </si>
  <si>
    <t>Açıklama</t>
  </si>
  <si>
    <t>Cinsiyete Dayalı Norm Değeri</t>
  </si>
  <si>
    <t>NORM DEĞERLERİ</t>
  </si>
  <si>
    <t>Genele Dayalı Norm Değeri</t>
  </si>
  <si>
    <t>A</t>
  </si>
  <si>
    <t>C</t>
  </si>
  <si>
    <t>D</t>
  </si>
  <si>
    <t>B</t>
  </si>
  <si>
    <t>CİNSİYETİ (K / E)</t>
  </si>
  <si>
    <t>NO.:</t>
  </si>
  <si>
    <t>! ! !</t>
  </si>
  <si>
    <r>
      <t xml:space="preserve">VERİLER çalışma sayfasında değerler girilirken ekran görünümü açısından, </t>
    </r>
    <r>
      <rPr>
        <b/>
        <sz val="9"/>
        <color indexed="41"/>
        <rFont val="Arial Tur"/>
        <family val="2"/>
      </rPr>
      <t xml:space="preserve">GÖRÜNÜM / ARAÇ ÇUBUKLARI </t>
    </r>
  </si>
  <si>
    <t>Ö Ğ R E N C İ N İ N</t>
  </si>
  <si>
    <t>SINIFI</t>
  </si>
  <si>
    <t xml:space="preserve">SINIFI     </t>
  </si>
  <si>
    <t>NO.   :</t>
  </si>
  <si>
    <t xml:space="preserve">Mehmet Ali OLGUN - AYDIN Karacasu Lisesi Felsefe Öğt. </t>
  </si>
  <si>
    <t>olgunalim@hotmail.com  -  http://www.geocities.com/rehberlikservisi</t>
  </si>
  <si>
    <t>(Cinsiyete dayalı sonuç da istiyorsanız belirtiniz.</t>
  </si>
  <si>
    <t>Ana Menü</t>
  </si>
  <si>
    <r>
      <t xml:space="preserve">Bu program öğrencilerimizin, </t>
    </r>
    <r>
      <rPr>
        <b/>
        <u val="single"/>
        <sz val="9"/>
        <color indexed="41"/>
        <rFont val="Arial Tur"/>
        <family val="2"/>
      </rPr>
      <t>Prof. Dr. Yıldız KUZGUN</t>
    </r>
    <r>
      <rPr>
        <sz val="9"/>
        <color indexed="41"/>
        <rFont val="Arial Tur"/>
        <family val="2"/>
      </rPr>
      <t xml:space="preserve">'un hazırlamış olduğu Kendini Değerlendirme Envanteri </t>
    </r>
  </si>
  <si>
    <t>sorularına verdikleri yanıtlardan hareketle, Kendini Değerlendirme Envanteri Profilini çıkarmak amacıyla hazırlanmıştır.</t>
  </si>
  <si>
    <r>
      <t>kde.xls</t>
    </r>
    <r>
      <rPr>
        <sz val="9"/>
        <color indexed="41"/>
        <rFont val="Arial Tur"/>
        <family val="2"/>
      </rPr>
      <t xml:space="preserve"> dosyasını açtığımızda</t>
    </r>
    <r>
      <rPr>
        <b/>
        <sz val="9"/>
        <color indexed="41"/>
        <rFont val="Arial Tur"/>
        <family val="2"/>
      </rPr>
      <t xml:space="preserve"> Makroları Etkinleştir</t>
    </r>
    <r>
      <rPr>
        <sz val="9"/>
        <color indexed="41"/>
        <rFont val="Arial Tur"/>
        <family val="2"/>
      </rPr>
      <t xml:space="preserve"> seçeneği seçilmelidir.</t>
    </r>
  </si>
  <si>
    <r>
      <t>VERİLER</t>
    </r>
    <r>
      <rPr>
        <sz val="9"/>
        <color indexed="41"/>
        <rFont val="Arial Tur"/>
        <family val="2"/>
      </rPr>
      <t xml:space="preserve"> çalışma sayfasında yeni öğrenci verileri girişinden önce,</t>
    </r>
    <r>
      <rPr>
        <b/>
        <sz val="9"/>
        <color indexed="41"/>
        <rFont val="Arial Tur"/>
        <family val="2"/>
      </rPr>
      <t xml:space="preserve"> DEĞERLERİ SİL </t>
    </r>
    <r>
      <rPr>
        <sz val="9"/>
        <color indexed="41"/>
        <rFont val="Arial Tur"/>
        <family val="2"/>
      </rPr>
      <t>butonuna tıklanmalı ve</t>
    </r>
    <r>
      <rPr>
        <b/>
        <sz val="9"/>
        <color indexed="41"/>
        <rFont val="Arial Tur"/>
        <family val="2"/>
      </rPr>
      <t xml:space="preserve"> </t>
    </r>
  </si>
  <si>
    <t>sonra öğrencinin 230 soruya verdiği yanıtları ilgili maddenin yanına A B C veya D şeklinde  girilmelidir.</t>
  </si>
  <si>
    <t>Profil, yazıcıdan alınmayıp sadece bilgisayarda görülecekse, VERİLER Çalışma Sayfasındaki</t>
  </si>
  <si>
    <r>
      <t xml:space="preserve"> </t>
    </r>
    <r>
      <rPr>
        <b/>
        <sz val="9"/>
        <color indexed="41"/>
        <rFont val="Arial Tur"/>
        <family val="2"/>
      </rPr>
      <t>GRAFİK</t>
    </r>
    <r>
      <rPr>
        <sz val="9"/>
        <color indexed="41"/>
        <rFont val="Arial Tur"/>
        <family val="2"/>
      </rPr>
      <t xml:space="preserve"> seçeneği tıklanmalı. Profil kağıdını Yazıcıya dökmek için YAZDIR butonunu tıklayınız.</t>
    </r>
  </si>
  <si>
    <t>Yazıcınızın mürekkep püskürtmeli, kağıdınızın A4 boyutunda olması önerilmektedir.</t>
  </si>
  <si>
    <r>
      <t xml:space="preserve">menüsünden sadece </t>
    </r>
    <r>
      <rPr>
        <b/>
        <i/>
        <sz val="9"/>
        <color indexed="41"/>
        <rFont val="Arial Tur"/>
        <family val="2"/>
      </rPr>
      <t>STANDART ve</t>
    </r>
    <r>
      <rPr>
        <sz val="9"/>
        <color indexed="41"/>
        <rFont val="Arial Tur"/>
        <family val="2"/>
      </rPr>
      <t xml:space="preserve"> </t>
    </r>
    <r>
      <rPr>
        <b/>
        <i/>
        <sz val="9"/>
        <color indexed="41"/>
        <rFont val="Arial Tur"/>
        <family val="2"/>
      </rPr>
      <t>BİÇİMLENDİRME</t>
    </r>
    <r>
      <rPr>
        <sz val="9"/>
        <color indexed="41"/>
        <rFont val="Arial Tur"/>
        <family val="2"/>
      </rPr>
      <t xml:space="preserve"> </t>
    </r>
    <r>
      <rPr>
        <sz val="9"/>
        <color indexed="41"/>
        <rFont val="Arial Tur"/>
        <family val="2"/>
      </rPr>
      <t>araç çubuklarının seçili olması yeterlidir.</t>
    </r>
  </si>
  <si>
    <t>A1 : AG22 aralığının yani veri giriş alanının ekranda görülüyor olması için önerilmektedir.</t>
  </si>
  <si>
    <t>Masa Üstü / Özellikler / Görüntü Özellikleri / Ayarlar yolunu izleyerek ekran ayarlarınızı :</t>
  </si>
  <si>
    <r>
      <t>Renkler</t>
    </r>
    <r>
      <rPr>
        <sz val="9"/>
        <color indexed="41"/>
        <rFont val="Arial Tur"/>
        <family val="2"/>
      </rPr>
      <t xml:space="preserve"> Yüksek Renk (16 Bit) </t>
    </r>
    <r>
      <rPr>
        <b/>
        <i/>
        <u val="single"/>
        <sz val="9"/>
        <color indexed="41"/>
        <rFont val="Arial Tur"/>
        <family val="2"/>
      </rPr>
      <t>Ekran Ayarı</t>
    </r>
    <r>
      <rPr>
        <sz val="9"/>
        <color indexed="41"/>
        <rFont val="Arial Tur"/>
        <family val="2"/>
      </rPr>
      <t xml:space="preserve"> 800 x 600 Piksel</t>
    </r>
  </si>
  <si>
    <t>olarak ayarlamanız, çalışma zevkiniz açsından önerilmektedir.</t>
  </si>
  <si>
    <t>Tablo</t>
  </si>
  <si>
    <t>NO.......................:</t>
  </si>
  <si>
    <t>ADI - SOYADI  .....:</t>
  </si>
  <si>
    <t>CİNSİYETİ ...........:</t>
  </si>
  <si>
    <t>SINIFI .................:</t>
  </si>
  <si>
    <t>KENDİNİ DEĞERLENDİRME ENVANTERİ PROFİLİ</t>
  </si>
  <si>
    <t>DEĞERLER TABLOSU</t>
  </si>
  <si>
    <t>6-</t>
  </si>
  <si>
    <t xml:space="preserve">VERİLER çalışma sayfasında, Açıklama, Değerleri Sil, Grafik ve Tablo ifadelerinin yeraldığı </t>
  </si>
  <si>
    <t>hücreler üzerinde imlecinizi bekletirseniz, o düğmeler hakkında bilgi alabilirsiniz.</t>
  </si>
  <si>
    <t>TOPLAM</t>
  </si>
  <si>
    <t>boş hücre</t>
  </si>
  <si>
    <t>ABCD'den başka</t>
  </si>
  <si>
    <t>sonuç</t>
  </si>
  <si>
    <t xml:space="preserve">              Sadece kız veya erkek öğrenci alan üst öğretim kurumlarını tercih edecekseniz; kesik çizgili (cinsiyete dayalı) grafik eğrisini önemseyiniz.</t>
  </si>
  <si>
    <t>ADI - SOYADI    :</t>
  </si>
  <si>
    <t xml:space="preserve">         :</t>
  </si>
  <si>
    <r>
      <t xml:space="preserve">    Not :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Grafik üzerinde oluşan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Kalın Çizgili Grafik Eğrisi Genel Norm Değerleri Tablosuna, diğeri ise Cinsiyete Dayalı Norm Değerleri Tablosuna bağlı kalarak oluşmaktadır.</t>
    </r>
  </si>
  <si>
    <t>Versiyon : 2.2  - Mart 2001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</si>
</sst>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"/>
    <numFmt numFmtId="165" formatCode="0.0"/>
  </numFmts>
  <fonts count="84">
    <font>
      <sz val="10"/>
      <name val="Arial"/>
      <family val="0"/>
    </font>
    <font>
      <sz val="7"/>
      <color indexed="9"/>
      <name val="Arial Tur"/>
      <family val="2"/>
    </font>
    <font>
      <b/>
      <sz val="10"/>
      <color indexed="9"/>
      <name val="Arial Tur"/>
      <family val="2"/>
    </font>
    <font>
      <sz val="8"/>
      <color indexed="9"/>
      <name val="Arial Tur"/>
      <family val="2"/>
    </font>
    <font>
      <sz val="8"/>
      <color indexed="13"/>
      <name val="Arial Tur"/>
      <family val="2"/>
    </font>
    <font>
      <sz val="8"/>
      <color indexed="18"/>
      <name val="Arial Tur"/>
      <family val="2"/>
    </font>
    <font>
      <sz val="9"/>
      <color indexed="13"/>
      <name val="Arial Tur"/>
      <family val="2"/>
    </font>
    <font>
      <sz val="9"/>
      <color indexed="12"/>
      <name val="Arial Tur"/>
      <family val="2"/>
    </font>
    <font>
      <sz val="9"/>
      <name val="Arial Tur"/>
      <family val="2"/>
    </font>
    <font>
      <sz val="10"/>
      <name val="Arial Tur"/>
      <family val="0"/>
    </font>
    <font>
      <sz val="7"/>
      <name val="Arial Tur"/>
      <family val="2"/>
    </font>
    <font>
      <sz val="14"/>
      <color indexed="9"/>
      <name val="Arial Tur"/>
      <family val="2"/>
    </font>
    <font>
      <sz val="10"/>
      <color indexed="9"/>
      <name val="Arial Tur"/>
      <family val="2"/>
    </font>
    <font>
      <sz val="10"/>
      <color indexed="13"/>
      <name val="Arial Tur"/>
      <family val="2"/>
    </font>
    <font>
      <sz val="14"/>
      <color indexed="41"/>
      <name val="Arial Tur"/>
      <family val="2"/>
    </font>
    <font>
      <sz val="9"/>
      <color indexed="9"/>
      <name val="Arial Tur"/>
      <family val="2"/>
    </font>
    <font>
      <sz val="9"/>
      <color indexed="41"/>
      <name val="Arial Tur"/>
      <family val="2"/>
    </font>
    <font>
      <b/>
      <sz val="10"/>
      <color indexed="41"/>
      <name val="Arial Tur"/>
      <family val="2"/>
    </font>
    <font>
      <b/>
      <sz val="10"/>
      <color indexed="10"/>
      <name val="Arial Tur"/>
      <family val="2"/>
    </font>
    <font>
      <b/>
      <u val="single"/>
      <sz val="9"/>
      <color indexed="9"/>
      <name val="Arial Tur"/>
      <family val="2"/>
    </font>
    <font>
      <b/>
      <u val="single"/>
      <sz val="9"/>
      <color indexed="10"/>
      <name val="Arial Tur"/>
      <family val="2"/>
    </font>
    <font>
      <b/>
      <i/>
      <sz val="9"/>
      <color indexed="18"/>
      <name val="Arial Tur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u val="single"/>
      <sz val="7"/>
      <color indexed="9"/>
      <name val="Arial Tur"/>
      <family val="2"/>
    </font>
    <font>
      <b/>
      <u val="single"/>
      <sz val="10"/>
      <color indexed="9"/>
      <name val="Arial"/>
      <family val="2"/>
    </font>
    <font>
      <sz val="9"/>
      <color indexed="59"/>
      <name val="Arial Tur"/>
      <family val="2"/>
    </font>
    <font>
      <b/>
      <sz val="12"/>
      <color indexed="41"/>
      <name val="Arial Tur"/>
      <family val="2"/>
    </font>
    <font>
      <b/>
      <sz val="9"/>
      <color indexed="41"/>
      <name val="Arial Tur"/>
      <family val="2"/>
    </font>
    <font>
      <b/>
      <i/>
      <sz val="9"/>
      <color indexed="41"/>
      <name val="Arial Tur"/>
      <family val="2"/>
    </font>
    <font>
      <b/>
      <u val="single"/>
      <sz val="9"/>
      <color indexed="43"/>
      <name val="Arial Tur"/>
      <family val="2"/>
    </font>
    <font>
      <b/>
      <sz val="9"/>
      <color indexed="43"/>
      <name val="Arial Tur"/>
      <family val="2"/>
    </font>
    <font>
      <sz val="9"/>
      <color indexed="43"/>
      <name val="Arial Tur"/>
      <family val="2"/>
    </font>
    <font>
      <sz val="6"/>
      <color indexed="9"/>
      <name val="Arial"/>
      <family val="2"/>
    </font>
    <font>
      <sz val="23"/>
      <name val="Arial Tur"/>
      <family val="0"/>
    </font>
    <font>
      <sz val="9.5"/>
      <name val="Arial Tur"/>
      <family val="2"/>
    </font>
    <font>
      <b/>
      <sz val="10"/>
      <name val="Arial Tur"/>
      <family val="2"/>
    </font>
    <font>
      <sz val="8"/>
      <name val="Arial Tur"/>
      <family val="2"/>
    </font>
    <font>
      <sz val="8.5"/>
      <name val="Arial Tur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u val="single"/>
      <sz val="9"/>
      <color indexed="9"/>
      <name val="Arial"/>
      <family val="2"/>
    </font>
    <font>
      <sz val="8"/>
      <color indexed="40"/>
      <name val="Arial"/>
      <family val="2"/>
    </font>
    <font>
      <sz val="8"/>
      <color indexed="15"/>
      <name val="Arial"/>
      <family val="2"/>
    </font>
    <font>
      <b/>
      <u val="single"/>
      <sz val="9"/>
      <color indexed="41"/>
      <name val="Arial Tur"/>
      <family val="2"/>
    </font>
    <font>
      <sz val="8"/>
      <name val="Tahoma"/>
      <family val="0"/>
    </font>
    <font>
      <b/>
      <i/>
      <u val="single"/>
      <sz val="9"/>
      <color indexed="41"/>
      <name val="Arial Tur"/>
      <family val="2"/>
    </font>
    <font>
      <sz val="9"/>
      <color indexed="15"/>
      <name val="Arial Tur"/>
      <family val="2"/>
    </font>
    <font>
      <i/>
      <sz val="9"/>
      <color indexed="13"/>
      <name val="Arial Tur"/>
      <family val="2"/>
    </font>
    <font>
      <u val="single"/>
      <sz val="10"/>
      <color indexed="12"/>
      <name val="Arial"/>
      <family val="0"/>
    </font>
    <font>
      <u val="single"/>
      <sz val="10"/>
      <color indexed="13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9"/>
      <color indexed="13"/>
      <name val="Arial"/>
      <family val="2"/>
    </font>
    <font>
      <sz val="10"/>
      <color indexed="13"/>
      <name val="Arial"/>
      <family val="2"/>
    </font>
    <font>
      <b/>
      <sz val="9"/>
      <color indexed="15"/>
      <name val="Arial"/>
      <family val="2"/>
    </font>
    <font>
      <sz val="9"/>
      <color indexed="15"/>
      <name val="Arial"/>
      <family val="2"/>
    </font>
    <font>
      <sz val="10"/>
      <color indexed="62"/>
      <name val="Arial"/>
      <family val="0"/>
    </font>
    <font>
      <sz val="10"/>
      <color indexed="62"/>
      <name val="Arial Tur"/>
      <family val="0"/>
    </font>
    <font>
      <sz val="7"/>
      <color indexed="62"/>
      <name val="Arial Tur"/>
      <family val="2"/>
    </font>
    <font>
      <sz val="8"/>
      <color indexed="62"/>
      <name val="Arial Tur"/>
      <family val="2"/>
    </font>
    <font>
      <sz val="5"/>
      <color indexed="62"/>
      <name val="Arial Tur"/>
      <family val="2"/>
    </font>
    <font>
      <sz val="6"/>
      <color indexed="62"/>
      <name val="Arial Tur"/>
      <family val="2"/>
    </font>
    <font>
      <sz val="8"/>
      <color indexed="62"/>
      <name val="Times New Roman Tur"/>
      <family val="1"/>
    </font>
    <font>
      <b/>
      <sz val="11"/>
      <color indexed="62"/>
      <name val="Times New Roman Tur"/>
      <family val="1"/>
    </font>
    <font>
      <b/>
      <sz val="12"/>
      <name val="Arial"/>
      <family val="2"/>
    </font>
    <font>
      <b/>
      <u val="single"/>
      <sz val="10"/>
      <name val="Arial"/>
      <family val="2"/>
    </font>
    <font>
      <sz val="10"/>
      <color indexed="43"/>
      <name val="Arial"/>
      <family val="2"/>
    </font>
    <font>
      <b/>
      <sz val="16"/>
      <name val="Times New Roman Tur"/>
      <family val="1"/>
    </font>
    <font>
      <sz val="10"/>
      <name val="Times New Roman Tur"/>
      <family val="1"/>
    </font>
    <font>
      <sz val="5"/>
      <name val="Times New Roman Tur"/>
      <family val="1"/>
    </font>
    <font>
      <b/>
      <sz val="13"/>
      <name val="Times New Roman Tur"/>
      <family val="1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sz val="16"/>
      <color indexed="9"/>
      <name val="Wingdings"/>
      <family val="0"/>
    </font>
    <font>
      <sz val="24"/>
      <color indexed="9"/>
      <name val="Wingdings"/>
      <family val="0"/>
    </font>
    <font>
      <sz val="10"/>
      <color indexed="18"/>
      <name val="Arial"/>
      <family val="2"/>
    </font>
    <font>
      <b/>
      <sz val="8"/>
      <name val="Tahoma"/>
      <family val="2"/>
    </font>
    <font>
      <sz val="24"/>
      <color indexed="13"/>
      <name val="Wingdings"/>
      <family val="0"/>
    </font>
    <font>
      <b/>
      <u val="single"/>
      <sz val="16"/>
      <name val="Times New Roman Tur"/>
      <family val="1"/>
    </font>
    <font>
      <b/>
      <u val="single"/>
      <sz val="12"/>
      <name val="Times New Roman Tur"/>
      <family val="1"/>
    </font>
  </fonts>
  <fills count="1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5" fillId="2" borderId="1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8" fillId="3" borderId="0" xfId="0" applyFont="1" applyFill="1" applyBorder="1" applyAlignment="1">
      <alignment/>
    </xf>
    <xf numFmtId="0" fontId="13" fillId="3" borderId="1" xfId="20" applyFont="1" applyFill="1" applyBorder="1" applyAlignment="1">
      <alignment horizontal="center"/>
      <protection/>
    </xf>
    <xf numFmtId="0" fontId="15" fillId="4" borderId="2" xfId="20" applyFont="1" applyFill="1" applyBorder="1" applyAlignment="1">
      <alignment horizontal="center" textRotation="90" wrapText="1"/>
      <protection/>
    </xf>
    <xf numFmtId="0" fontId="8" fillId="5" borderId="2" xfId="20" applyFont="1" applyFill="1" applyBorder="1" applyAlignment="1">
      <alignment horizontal="center" textRotation="90" wrapText="1"/>
      <protection/>
    </xf>
    <xf numFmtId="0" fontId="16" fillId="6" borderId="2" xfId="20" applyFont="1" applyFill="1" applyBorder="1" applyAlignment="1">
      <alignment horizontal="center" textRotation="90" wrapText="1"/>
      <protection/>
    </xf>
    <xf numFmtId="164" fontId="10" fillId="7" borderId="1" xfId="20" applyNumberFormat="1" applyFont="1" applyFill="1" applyBorder="1">
      <alignment/>
      <protection/>
    </xf>
    <xf numFmtId="165" fontId="10" fillId="7" borderId="1" xfId="19" applyNumberFormat="1" applyFont="1" applyFill="1" applyBorder="1">
      <alignment/>
      <protection/>
    </xf>
    <xf numFmtId="165" fontId="10" fillId="7" borderId="1" xfId="19" applyNumberFormat="1" applyFont="1" applyFill="1" applyBorder="1" applyAlignment="1">
      <alignment horizontal="center"/>
      <protection/>
    </xf>
    <xf numFmtId="165" fontId="10" fillId="7" borderId="1" xfId="21" applyNumberFormat="1" applyFont="1" applyFill="1" applyBorder="1">
      <alignment/>
      <protection/>
    </xf>
    <xf numFmtId="0" fontId="0" fillId="0" borderId="0" xfId="0" applyBorder="1" applyAlignment="1">
      <alignment/>
    </xf>
    <xf numFmtId="165" fontId="10" fillId="8" borderId="1" xfId="19" applyNumberFormat="1" applyFont="1" applyFill="1" applyBorder="1" applyAlignment="1">
      <alignment horizontal="center"/>
      <protection/>
    </xf>
    <xf numFmtId="0" fontId="13" fillId="3" borderId="0" xfId="20" applyFont="1" applyFill="1" applyBorder="1" applyAlignment="1">
      <alignment horizontal="center"/>
      <protection/>
    </xf>
    <xf numFmtId="0" fontId="9" fillId="3" borderId="0" xfId="20" applyFill="1" applyBorder="1">
      <alignment/>
      <protection/>
    </xf>
    <xf numFmtId="0" fontId="0" fillId="9" borderId="0" xfId="0" applyFill="1" applyAlignment="1">
      <alignment/>
    </xf>
    <xf numFmtId="0" fontId="0" fillId="0" borderId="3" xfId="0" applyBorder="1" applyAlignment="1">
      <alignment/>
    </xf>
    <xf numFmtId="0" fontId="3" fillId="10" borderId="1" xfId="0" applyFont="1" applyFill="1" applyBorder="1" applyAlignment="1">
      <alignment/>
    </xf>
    <xf numFmtId="0" fontId="25" fillId="9" borderId="0" xfId="0" applyFont="1" applyFill="1" applyBorder="1" applyAlignment="1">
      <alignment/>
    </xf>
    <xf numFmtId="0" fontId="25" fillId="9" borderId="0" xfId="0" applyFont="1" applyFill="1" applyAlignment="1">
      <alignment/>
    </xf>
    <xf numFmtId="0" fontId="1" fillId="9" borderId="0" xfId="0" applyFont="1" applyFill="1" applyBorder="1" applyAlignment="1">
      <alignment horizontal="center" vertical="center" textRotation="90"/>
    </xf>
    <xf numFmtId="0" fontId="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0" fillId="0" borderId="0" xfId="0" applyFont="1" applyFill="1" applyAlignment="1">
      <alignment horizontal="center"/>
    </xf>
    <xf numFmtId="0" fontId="31" fillId="0" borderId="0" xfId="0" applyFont="1" applyFill="1" applyAlignment="1">
      <alignment horizontal="right"/>
    </xf>
    <xf numFmtId="0" fontId="32" fillId="0" borderId="0" xfId="0" applyFont="1" applyFill="1" applyAlignment="1">
      <alignment/>
    </xf>
    <xf numFmtId="0" fontId="10" fillId="0" borderId="0" xfId="0" applyFont="1" applyFill="1" applyBorder="1" applyAlignment="1" applyProtection="1">
      <alignment horizontal="left" textRotation="90"/>
      <protection locked="0"/>
    </xf>
    <xf numFmtId="165" fontId="33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6" fillId="0" borderId="3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9" fillId="0" borderId="0" xfId="0" applyFont="1" applyAlignment="1">
      <alignment/>
    </xf>
    <xf numFmtId="0" fontId="36" fillId="0" borderId="0" xfId="0" applyFont="1" applyBorder="1" applyAlignment="1">
      <alignment horizontal="right"/>
    </xf>
    <xf numFmtId="0" fontId="40" fillId="0" borderId="0" xfId="0" applyFont="1" applyAlignment="1">
      <alignment/>
    </xf>
    <xf numFmtId="0" fontId="43" fillId="9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52" fillId="0" borderId="0" xfId="18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60" fillId="0" borderId="0" xfId="22" applyFont="1" applyFill="1" applyBorder="1">
      <alignment/>
      <protection/>
    </xf>
    <xf numFmtId="0" fontId="60" fillId="0" borderId="0" xfId="22" applyFont="1" applyFill="1" applyBorder="1" applyAlignment="1">
      <alignment horizontal="center"/>
      <protection/>
    </xf>
    <xf numFmtId="0" fontId="62" fillId="0" borderId="0" xfId="22" applyFont="1" applyFill="1" applyBorder="1" applyAlignment="1">
      <alignment horizontal="center" vertical="center" wrapText="1"/>
      <protection/>
    </xf>
    <xf numFmtId="0" fontId="61" fillId="0" borderId="0" xfId="0" applyFont="1" applyFill="1" applyBorder="1" applyAlignment="1" applyProtection="1">
      <alignment horizontal="left"/>
      <protection locked="0"/>
    </xf>
    <xf numFmtId="0" fontId="62" fillId="0" borderId="0" xfId="0" applyFont="1" applyFill="1" applyBorder="1" applyAlignment="1" applyProtection="1">
      <alignment/>
      <protection locked="0"/>
    </xf>
    <xf numFmtId="0" fontId="65" fillId="0" borderId="0" xfId="0" applyNumberFormat="1" applyFont="1" applyFill="1" applyBorder="1" applyAlignment="1" applyProtection="1">
      <alignment horizontal="center"/>
      <protection locked="0"/>
    </xf>
    <xf numFmtId="0" fontId="61" fillId="0" borderId="0" xfId="0" applyFont="1" applyFill="1" applyBorder="1" applyAlignment="1" applyProtection="1">
      <alignment/>
      <protection locked="0"/>
    </xf>
    <xf numFmtId="0" fontId="59" fillId="0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/>
    </xf>
    <xf numFmtId="0" fontId="0" fillId="0" borderId="0" xfId="0" applyFill="1" applyAlignment="1">
      <alignment/>
    </xf>
    <xf numFmtId="0" fontId="0" fillId="8" borderId="0" xfId="0" applyFont="1" applyFill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8" borderId="0" xfId="0" applyFont="1" applyFill="1" applyBorder="1" applyAlignment="1">
      <alignment/>
    </xf>
    <xf numFmtId="0" fontId="9" fillId="8" borderId="4" xfId="0" applyFont="1" applyFill="1" applyBorder="1" applyAlignment="1" applyProtection="1">
      <alignment horizontal="left" vertical="center"/>
      <protection locked="0"/>
    </xf>
    <xf numFmtId="0" fontId="9" fillId="8" borderId="5" xfId="0" applyFont="1" applyFill="1" applyBorder="1" applyAlignment="1" applyProtection="1">
      <alignment horizontal="center" vertical="center"/>
      <protection locked="0"/>
    </xf>
    <xf numFmtId="0" fontId="9" fillId="8" borderId="1" xfId="0" applyFont="1" applyFill="1" applyBorder="1" applyAlignment="1" applyProtection="1">
      <alignment horizontal="center" vertical="center"/>
      <protection locked="0"/>
    </xf>
    <xf numFmtId="165" fontId="9" fillId="8" borderId="1" xfId="0" applyNumberFormat="1" applyFont="1" applyFill="1" applyBorder="1" applyAlignment="1" applyProtection="1">
      <alignment horizontal="center" vertical="center"/>
      <protection locked="0"/>
    </xf>
    <xf numFmtId="0" fontId="9" fillId="8" borderId="0" xfId="22" applyFont="1" applyFill="1" applyBorder="1">
      <alignment/>
      <protection/>
    </xf>
    <xf numFmtId="0" fontId="10" fillId="8" borderId="0" xfId="0" applyFont="1" applyFill="1" applyBorder="1" applyAlignment="1" applyProtection="1">
      <alignment/>
      <protection locked="0"/>
    </xf>
    <xf numFmtId="0" fontId="0" fillId="8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Fill="1" applyBorder="1" applyAlignment="1">
      <alignment/>
    </xf>
    <xf numFmtId="0" fontId="68" fillId="8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37" fillId="8" borderId="6" xfId="22" applyFont="1" applyFill="1" applyBorder="1" applyAlignment="1">
      <alignment horizontal="center" vertical="center" wrapText="1"/>
      <protection/>
    </xf>
    <xf numFmtId="4" fontId="10" fillId="8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41" fillId="0" borderId="0" xfId="0" applyFont="1" applyAlignment="1">
      <alignment/>
    </xf>
    <xf numFmtId="0" fontId="6" fillId="11" borderId="7" xfId="0" applyFont="1" applyFill="1" applyBorder="1" applyAlignment="1">
      <alignment horizontal="center"/>
    </xf>
    <xf numFmtId="0" fontId="6" fillId="11" borderId="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5" fontId="76" fillId="0" borderId="0" xfId="0" applyNumberFormat="1" applyFont="1" applyFill="1" applyBorder="1" applyAlignment="1">
      <alignment/>
    </xf>
    <xf numFmtId="0" fontId="76" fillId="0" borderId="0" xfId="0" applyFont="1" applyFill="1" applyBorder="1" applyAlignment="1">
      <alignment/>
    </xf>
    <xf numFmtId="0" fontId="79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59" fillId="0" borderId="0" xfId="0" applyFont="1" applyFill="1" applyBorder="1" applyAlignment="1">
      <alignment/>
    </xf>
    <xf numFmtId="0" fontId="78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39" fillId="0" borderId="0" xfId="0" applyFont="1" applyAlignment="1">
      <alignment horizontal="left"/>
    </xf>
    <xf numFmtId="0" fontId="22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165" fontId="65" fillId="0" borderId="0" xfId="0" applyNumberFormat="1" applyFont="1" applyFill="1" applyBorder="1" applyAlignment="1" applyProtection="1">
      <alignment horizontal="center"/>
      <protection locked="0"/>
    </xf>
    <xf numFmtId="0" fontId="74" fillId="2" borderId="7" xfId="0" applyFont="1" applyFill="1" applyBorder="1" applyAlignment="1" applyProtection="1">
      <alignment horizontal="center"/>
      <protection locked="0"/>
    </xf>
    <xf numFmtId="0" fontId="74" fillId="2" borderId="8" xfId="0" applyFont="1" applyFill="1" applyBorder="1" applyAlignment="1" applyProtection="1">
      <alignment horizontal="center"/>
      <protection locked="0"/>
    </xf>
    <xf numFmtId="0" fontId="24" fillId="0" borderId="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1" fillId="3" borderId="4" xfId="20" applyFont="1" applyFill="1" applyBorder="1" applyAlignment="1">
      <alignment horizontal="center" vertical="center"/>
      <protection/>
    </xf>
    <xf numFmtId="0" fontId="11" fillId="3" borderId="9" xfId="20" applyFont="1" applyFill="1" applyBorder="1" applyAlignment="1">
      <alignment horizontal="center" vertical="center"/>
      <protection/>
    </xf>
    <xf numFmtId="0" fontId="11" fillId="3" borderId="5" xfId="20" applyFont="1" applyFill="1" applyBorder="1" applyAlignment="1">
      <alignment horizontal="center" vertical="center"/>
      <protection/>
    </xf>
    <xf numFmtId="0" fontId="2" fillId="4" borderId="1" xfId="20" applyFont="1" applyFill="1" applyBorder="1" applyAlignment="1">
      <alignment horizontal="center" vertical="center"/>
      <protection/>
    </xf>
    <xf numFmtId="0" fontId="17" fillId="6" borderId="1" xfId="20" applyFont="1" applyFill="1" applyBorder="1" applyAlignment="1">
      <alignment horizontal="center" vertical="center"/>
      <protection/>
    </xf>
    <xf numFmtId="0" fontId="18" fillId="5" borderId="1" xfId="20" applyFont="1" applyFill="1" applyBorder="1" applyAlignment="1">
      <alignment horizontal="center" vertical="center"/>
      <protection/>
    </xf>
    <xf numFmtId="0" fontId="12" fillId="12" borderId="10" xfId="20" applyFont="1" applyFill="1" applyBorder="1" applyAlignment="1">
      <alignment horizontal="center" vertical="center" wrapText="1"/>
      <protection/>
    </xf>
    <xf numFmtId="0" fontId="12" fillId="12" borderId="11" xfId="20" applyFont="1" applyFill="1" applyBorder="1" applyAlignment="1">
      <alignment horizontal="center" vertical="center" wrapText="1"/>
      <protection/>
    </xf>
    <xf numFmtId="0" fontId="12" fillId="12" borderId="7" xfId="20" applyFont="1" applyFill="1" applyBorder="1" applyAlignment="1">
      <alignment horizontal="center" vertical="center" wrapText="1"/>
      <protection/>
    </xf>
    <xf numFmtId="0" fontId="12" fillId="12" borderId="12" xfId="20" applyFont="1" applyFill="1" applyBorder="1" applyAlignment="1">
      <alignment horizontal="center" vertical="center" wrapText="1"/>
      <protection/>
    </xf>
    <xf numFmtId="0" fontId="11" fillId="4" borderId="1" xfId="20" applyFont="1" applyFill="1" applyBorder="1" applyAlignment="1">
      <alignment horizontal="center" vertical="center"/>
      <protection/>
    </xf>
    <xf numFmtId="0" fontId="11" fillId="5" borderId="1" xfId="20" applyFont="1" applyFill="1" applyBorder="1" applyAlignment="1">
      <alignment horizontal="center" vertical="center"/>
      <protection/>
    </xf>
    <xf numFmtId="0" fontId="14" fillId="6" borderId="1" xfId="20" applyFont="1" applyFill="1" applyBorder="1" applyAlignment="1">
      <alignment horizontal="center" vertical="center"/>
      <protection/>
    </xf>
    <xf numFmtId="0" fontId="0" fillId="8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 applyProtection="1">
      <alignment horizontal="center" vertical="center" wrapText="1"/>
      <protection locked="0"/>
    </xf>
    <xf numFmtId="0" fontId="9" fillId="8" borderId="1" xfId="0" applyFont="1" applyFill="1" applyBorder="1" applyAlignment="1" applyProtection="1">
      <alignment horizontal="center" vertical="center"/>
      <protection locked="0"/>
    </xf>
    <xf numFmtId="0" fontId="10" fillId="8" borderId="0" xfId="0" applyFont="1" applyFill="1" applyBorder="1" applyAlignment="1" applyProtection="1">
      <alignment horizontal="left"/>
      <protection locked="0"/>
    </xf>
    <xf numFmtId="0" fontId="0" fillId="8" borderId="0" xfId="0" applyFont="1" applyFill="1" applyBorder="1" applyAlignment="1">
      <alignment horizontal="left"/>
    </xf>
    <xf numFmtId="0" fontId="9" fillId="8" borderId="1" xfId="22" applyFont="1" applyFill="1" applyBorder="1" applyAlignment="1">
      <alignment horizontal="center" vertical="center" textRotation="90"/>
      <protection/>
    </xf>
    <xf numFmtId="14" fontId="9" fillId="8" borderId="0" xfId="22" applyNumberFormat="1" applyFont="1" applyFill="1" applyBorder="1" applyAlignment="1">
      <alignment horizontal="center"/>
      <protection/>
    </xf>
    <xf numFmtId="0" fontId="9" fillId="8" borderId="0" xfId="22" applyFont="1" applyFill="1" applyBorder="1" applyAlignment="1">
      <alignment horizontal="center"/>
      <protection/>
    </xf>
    <xf numFmtId="0" fontId="67" fillId="0" borderId="0" xfId="0" applyFont="1" applyAlignment="1">
      <alignment horizontal="center"/>
    </xf>
    <xf numFmtId="0" fontId="68" fillId="8" borderId="0" xfId="0" applyFont="1" applyFill="1" applyBorder="1" applyAlignment="1">
      <alignment horizontal="center"/>
    </xf>
    <xf numFmtId="0" fontId="37" fillId="8" borderId="13" xfId="22" applyFont="1" applyFill="1" applyBorder="1" applyAlignment="1">
      <alignment horizontal="center" vertical="center" textRotation="45"/>
      <protection/>
    </xf>
    <xf numFmtId="0" fontId="37" fillId="8" borderId="2" xfId="22" applyFont="1" applyFill="1" applyBorder="1" applyAlignment="1">
      <alignment horizontal="center" vertical="center" textRotation="45"/>
      <protection/>
    </xf>
    <xf numFmtId="0" fontId="37" fillId="8" borderId="14" xfId="22" applyFont="1" applyFill="1" applyBorder="1" applyAlignment="1">
      <alignment horizontal="center" vertical="center" textRotation="45"/>
      <protection/>
    </xf>
    <xf numFmtId="0" fontId="77" fillId="0" borderId="0" xfId="0" applyFont="1" applyAlignment="1">
      <alignment horizontal="center"/>
    </xf>
    <xf numFmtId="0" fontId="81" fillId="0" borderId="0" xfId="0" applyFont="1" applyAlignment="1">
      <alignment horizontal="center" vertical="center"/>
    </xf>
    <xf numFmtId="0" fontId="44" fillId="13" borderId="0" xfId="0" applyFont="1" applyFill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62" fillId="0" borderId="0" xfId="0" applyNumberFormat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60" fillId="0" borderId="0" xfId="22" applyFont="1" applyFill="1" applyBorder="1" applyAlignment="1">
      <alignment horizontal="center" vertical="center" textRotation="90"/>
      <protection/>
    </xf>
    <xf numFmtId="0" fontId="23" fillId="14" borderId="8" xfId="0" applyFont="1" applyFill="1" applyBorder="1" applyAlignment="1" applyProtection="1">
      <alignment horizontal="left"/>
      <protection/>
    </xf>
    <xf numFmtId="0" fontId="23" fillId="14" borderId="10" xfId="0" applyFont="1" applyFill="1" applyBorder="1" applyAlignment="1" applyProtection="1">
      <alignment horizontal="left"/>
      <protection/>
    </xf>
    <xf numFmtId="0" fontId="75" fillId="2" borderId="1" xfId="0" applyFont="1" applyFill="1" applyBorder="1" applyAlignment="1" applyProtection="1">
      <alignment horizontal="center"/>
      <protection locked="0"/>
    </xf>
    <xf numFmtId="0" fontId="45" fillId="15" borderId="0" xfId="0" applyFont="1" applyFill="1" applyAlignment="1">
      <alignment horizontal="center"/>
    </xf>
    <xf numFmtId="0" fontId="4" fillId="16" borderId="13" xfId="0" applyFont="1" applyFill="1" applyBorder="1" applyAlignment="1">
      <alignment textRotation="90"/>
    </xf>
    <xf numFmtId="0" fontId="4" fillId="16" borderId="14" xfId="0" applyFont="1" applyFill="1" applyBorder="1" applyAlignment="1">
      <alignment textRotation="90"/>
    </xf>
    <xf numFmtId="0" fontId="3" fillId="4" borderId="13" xfId="0" applyFont="1" applyFill="1" applyBorder="1" applyAlignment="1">
      <alignment horizontal="center" vertical="center" textRotation="90" wrapText="1"/>
    </xf>
    <xf numFmtId="0" fontId="3" fillId="4" borderId="14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62" fillId="0" borderId="0" xfId="22" applyFont="1" applyFill="1" applyBorder="1" applyAlignment="1">
      <alignment horizontal="center" vertical="center" wrapText="1"/>
      <protection/>
    </xf>
    <xf numFmtId="0" fontId="61" fillId="0" borderId="0" xfId="22" applyFont="1" applyFill="1" applyBorder="1" applyAlignment="1">
      <alignment horizontal="center" vertical="center" wrapText="1"/>
      <protection/>
    </xf>
    <xf numFmtId="0" fontId="61" fillId="0" borderId="0" xfId="0" applyFont="1" applyFill="1" applyBorder="1" applyAlignment="1" applyProtection="1">
      <alignment horizontal="center" vertical="center"/>
      <protection locked="0"/>
    </xf>
    <xf numFmtId="0" fontId="63" fillId="0" borderId="0" xfId="0" applyFont="1" applyFill="1" applyBorder="1" applyAlignment="1" applyProtection="1">
      <alignment horizontal="center" wrapText="1"/>
      <protection locked="0"/>
    </xf>
    <xf numFmtId="0" fontId="62" fillId="0" borderId="0" xfId="0" applyFont="1" applyFill="1" applyBorder="1" applyAlignment="1" applyProtection="1">
      <alignment horizontal="center" vertical="center" wrapText="1"/>
      <protection locked="0"/>
    </xf>
    <xf numFmtId="0" fontId="64" fillId="0" borderId="0" xfId="22" applyFont="1" applyFill="1" applyBorder="1" applyAlignment="1">
      <alignment horizontal="center" vertical="center" textRotation="90"/>
      <protection/>
    </xf>
    <xf numFmtId="0" fontId="59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Fill="1" applyBorder="1" applyAlignment="1" applyProtection="1">
      <alignment horizontal="left"/>
      <protection locked="0"/>
    </xf>
    <xf numFmtId="4" fontId="61" fillId="0" borderId="0" xfId="0" applyNumberFormat="1" applyFont="1" applyFill="1" applyBorder="1" applyAlignment="1" applyProtection="1">
      <alignment horizontal="center"/>
      <protection locked="0"/>
    </xf>
    <xf numFmtId="0" fontId="66" fillId="0" borderId="0" xfId="0" applyFont="1" applyFill="1" applyBorder="1" applyAlignment="1" applyProtection="1">
      <alignment horizontal="center"/>
      <protection locked="0"/>
    </xf>
    <xf numFmtId="0" fontId="36" fillId="0" borderId="4" xfId="0" applyFont="1" applyBorder="1" applyAlignment="1">
      <alignment horizontal="center"/>
    </xf>
    <xf numFmtId="0" fontId="36" fillId="0" borderId="9" xfId="0" applyFont="1" applyBorder="1" applyAlignment="1">
      <alignment horizontal="center"/>
    </xf>
    <xf numFmtId="0" fontId="36" fillId="0" borderId="5" xfId="0" applyFont="1" applyBorder="1" applyAlignment="1">
      <alignment horizontal="center"/>
    </xf>
    <xf numFmtId="0" fontId="36" fillId="0" borderId="3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36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</cellXfs>
  <cellStyles count="12">
    <cellStyle name="Normal" xfId="0"/>
    <cellStyle name="Comma" xfId="15"/>
    <cellStyle name="Comma [0]" xfId="16"/>
    <cellStyle name="Followed Hyperlink" xfId="17"/>
    <cellStyle name="Hyperlink" xfId="18"/>
    <cellStyle name="Normal_N_ERKEK" xfId="19"/>
    <cellStyle name="Normal_N_GENEL" xfId="20"/>
    <cellStyle name="Normal_N_KIZ" xfId="21"/>
    <cellStyle name="Normal_Sayfa1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0725"/>
          <c:w val="0.975"/>
          <c:h val="0.9585"/>
        </c:manualLayout>
      </c:layout>
      <c:lineChart>
        <c:grouping val="standard"/>
        <c:varyColors val="0"/>
        <c:ser>
          <c:idx val="4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VERİLER!$AO$4:$AO$26</c:f>
              <c:strCache>
                <c:ptCount val="23"/>
                <c:pt idx="0">
                  <c:v>SÖZEL</c:v>
                </c:pt>
                <c:pt idx="1">
                  <c:v>SAYISAL</c:v>
                </c:pt>
                <c:pt idx="2">
                  <c:v>ŞEKİL UZAY</c:v>
                </c:pt>
                <c:pt idx="3">
                  <c:v>TEMEL BİLİM</c:v>
                </c:pt>
                <c:pt idx="4">
                  <c:v>SOSYAL BİLİM</c:v>
                </c:pt>
                <c:pt idx="5">
                  <c:v>CANLI VARLIK</c:v>
                </c:pt>
                <c:pt idx="6">
                  <c:v>MEKANİK</c:v>
                </c:pt>
                <c:pt idx="7">
                  <c:v>İKNA</c:v>
                </c:pt>
                <c:pt idx="8">
                  <c:v>TİCARET</c:v>
                </c:pt>
                <c:pt idx="9">
                  <c:v>İŞ AYRINTILARI</c:v>
                </c:pt>
                <c:pt idx="10">
                  <c:v>EDEBİYAT</c:v>
                </c:pt>
                <c:pt idx="11">
                  <c:v>GÜZEL SANATLAR</c:v>
                </c:pt>
                <c:pt idx="12">
                  <c:v>MÜZİK</c:v>
                </c:pt>
                <c:pt idx="13">
                  <c:v>SOSYAL YARDIM</c:v>
                </c:pt>
                <c:pt idx="14">
                  <c:v>YETENEĞİ KULLANMA</c:v>
                </c:pt>
                <c:pt idx="15">
                  <c:v>YARATICILIK</c:v>
                </c:pt>
                <c:pt idx="16">
                  <c:v>YARIŞMA</c:v>
                </c:pt>
                <c:pt idx="17">
                  <c:v>İŞBİRLİĞİ</c:v>
                </c:pt>
                <c:pt idx="18">
                  <c:v>DEĞİŞİKLİK</c:v>
                </c:pt>
                <c:pt idx="19">
                  <c:v>DÜZENLİ YAŞAM</c:v>
                </c:pt>
                <c:pt idx="20">
                  <c:v>LİDERLİK</c:v>
                </c:pt>
                <c:pt idx="21">
                  <c:v>KAZANÇ</c:v>
                </c:pt>
                <c:pt idx="22">
                  <c:v>ÜN SAHİBİ OLMA</c:v>
                </c:pt>
              </c:strCache>
            </c:strRef>
          </c:cat>
          <c:val>
            <c:numRef>
              <c:f>VERİLER!$AU$4:$AU$26</c:f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VERİLER!$AO$4:$AO$26</c:f>
              <c:strCache>
                <c:ptCount val="23"/>
                <c:pt idx="0">
                  <c:v>SÖZEL</c:v>
                </c:pt>
                <c:pt idx="1">
                  <c:v>SAYISAL</c:v>
                </c:pt>
                <c:pt idx="2">
                  <c:v>ŞEKİL UZAY</c:v>
                </c:pt>
                <c:pt idx="3">
                  <c:v>TEMEL BİLİM</c:v>
                </c:pt>
                <c:pt idx="4">
                  <c:v>SOSYAL BİLİM</c:v>
                </c:pt>
                <c:pt idx="5">
                  <c:v>CANLI VARLIK</c:v>
                </c:pt>
                <c:pt idx="6">
                  <c:v>MEKANİK</c:v>
                </c:pt>
                <c:pt idx="7">
                  <c:v>İKNA</c:v>
                </c:pt>
                <c:pt idx="8">
                  <c:v>TİCARET</c:v>
                </c:pt>
                <c:pt idx="9">
                  <c:v>İŞ AYRINTILARI</c:v>
                </c:pt>
                <c:pt idx="10">
                  <c:v>EDEBİYAT</c:v>
                </c:pt>
                <c:pt idx="11">
                  <c:v>GÜZEL SANATLAR</c:v>
                </c:pt>
                <c:pt idx="12">
                  <c:v>MÜZİK</c:v>
                </c:pt>
                <c:pt idx="13">
                  <c:v>SOSYAL YARDIM</c:v>
                </c:pt>
                <c:pt idx="14">
                  <c:v>YETENEĞİ KULLANMA</c:v>
                </c:pt>
                <c:pt idx="15">
                  <c:v>YARATICILIK</c:v>
                </c:pt>
                <c:pt idx="16">
                  <c:v>YARIŞMA</c:v>
                </c:pt>
                <c:pt idx="17">
                  <c:v>İŞBİRLİĞİ</c:v>
                </c:pt>
                <c:pt idx="18">
                  <c:v>DEĞİŞİKLİK</c:v>
                </c:pt>
                <c:pt idx="19">
                  <c:v>DÜZENLİ YAŞAM</c:v>
                </c:pt>
                <c:pt idx="20">
                  <c:v>LİDERLİK</c:v>
                </c:pt>
                <c:pt idx="21">
                  <c:v>KAZANÇ</c:v>
                </c:pt>
                <c:pt idx="22">
                  <c:v>ÜN SAHİBİ OLMA</c:v>
                </c:pt>
              </c:strCache>
            </c:strRef>
          </c:cat>
          <c:val>
            <c:numRef>
              <c:f>VERİLER!$AQ$4:$AQ$26</c:f>
            </c:numRef>
          </c:val>
          <c:smooth val="0"/>
        </c:ser>
        <c:ser>
          <c:idx val="2"/>
          <c:order val="2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VERİLER!$AO$4:$AO$26</c:f>
              <c:strCache>
                <c:ptCount val="23"/>
                <c:pt idx="0">
                  <c:v>SÖZEL</c:v>
                </c:pt>
                <c:pt idx="1">
                  <c:v>SAYISAL</c:v>
                </c:pt>
                <c:pt idx="2">
                  <c:v>ŞEKİL UZAY</c:v>
                </c:pt>
                <c:pt idx="3">
                  <c:v>TEMEL BİLİM</c:v>
                </c:pt>
                <c:pt idx="4">
                  <c:v>SOSYAL BİLİM</c:v>
                </c:pt>
                <c:pt idx="5">
                  <c:v>CANLI VARLIK</c:v>
                </c:pt>
                <c:pt idx="6">
                  <c:v>MEKANİK</c:v>
                </c:pt>
                <c:pt idx="7">
                  <c:v>İKNA</c:v>
                </c:pt>
                <c:pt idx="8">
                  <c:v>TİCARET</c:v>
                </c:pt>
                <c:pt idx="9">
                  <c:v>İŞ AYRINTILARI</c:v>
                </c:pt>
                <c:pt idx="10">
                  <c:v>EDEBİYAT</c:v>
                </c:pt>
                <c:pt idx="11">
                  <c:v>GÜZEL SANATLAR</c:v>
                </c:pt>
                <c:pt idx="12">
                  <c:v>MÜZİK</c:v>
                </c:pt>
                <c:pt idx="13">
                  <c:v>SOSYAL YARDIM</c:v>
                </c:pt>
                <c:pt idx="14">
                  <c:v>YETENEĞİ KULLANMA</c:v>
                </c:pt>
                <c:pt idx="15">
                  <c:v>YARATICILIK</c:v>
                </c:pt>
                <c:pt idx="16">
                  <c:v>YARIŞMA</c:v>
                </c:pt>
                <c:pt idx="17">
                  <c:v>İŞBİRLİĞİ</c:v>
                </c:pt>
                <c:pt idx="18">
                  <c:v>DEĞİŞİKLİK</c:v>
                </c:pt>
                <c:pt idx="19">
                  <c:v>DÜZENLİ YAŞAM</c:v>
                </c:pt>
                <c:pt idx="20">
                  <c:v>LİDERLİK</c:v>
                </c:pt>
                <c:pt idx="21">
                  <c:v>KAZANÇ</c:v>
                </c:pt>
                <c:pt idx="22">
                  <c:v>ÜN SAHİBİ OLMA</c:v>
                </c:pt>
              </c:strCache>
            </c:strRef>
          </c:cat>
          <c:val>
            <c:numRef>
              <c:f>VERİLER!$AR$4:$AR$26</c:f>
            </c:numRef>
          </c:val>
          <c:smooth val="0"/>
        </c:ser>
        <c:ser>
          <c:idx val="5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VERİLER!$AO$4:$AO$26</c:f>
              <c:strCache>
                <c:ptCount val="23"/>
                <c:pt idx="0">
                  <c:v>SÖZEL</c:v>
                </c:pt>
                <c:pt idx="1">
                  <c:v>SAYISAL</c:v>
                </c:pt>
                <c:pt idx="2">
                  <c:v>ŞEKİL UZAY</c:v>
                </c:pt>
                <c:pt idx="3">
                  <c:v>TEMEL BİLİM</c:v>
                </c:pt>
                <c:pt idx="4">
                  <c:v>SOSYAL BİLİM</c:v>
                </c:pt>
                <c:pt idx="5">
                  <c:v>CANLI VARLIK</c:v>
                </c:pt>
                <c:pt idx="6">
                  <c:v>MEKANİK</c:v>
                </c:pt>
                <c:pt idx="7">
                  <c:v>İKNA</c:v>
                </c:pt>
                <c:pt idx="8">
                  <c:v>TİCARET</c:v>
                </c:pt>
                <c:pt idx="9">
                  <c:v>İŞ AYRINTILARI</c:v>
                </c:pt>
                <c:pt idx="10">
                  <c:v>EDEBİYAT</c:v>
                </c:pt>
                <c:pt idx="11">
                  <c:v>GÜZEL SANATLAR</c:v>
                </c:pt>
                <c:pt idx="12">
                  <c:v>MÜZİK</c:v>
                </c:pt>
                <c:pt idx="13">
                  <c:v>SOSYAL YARDIM</c:v>
                </c:pt>
                <c:pt idx="14">
                  <c:v>YETENEĞİ KULLANMA</c:v>
                </c:pt>
                <c:pt idx="15">
                  <c:v>YARATICILIK</c:v>
                </c:pt>
                <c:pt idx="16">
                  <c:v>YARIŞMA</c:v>
                </c:pt>
                <c:pt idx="17">
                  <c:v>İŞBİRLİĞİ</c:v>
                </c:pt>
                <c:pt idx="18">
                  <c:v>DEĞİŞİKLİK</c:v>
                </c:pt>
                <c:pt idx="19">
                  <c:v>DÜZENLİ YAŞAM</c:v>
                </c:pt>
                <c:pt idx="20">
                  <c:v>LİDERLİK</c:v>
                </c:pt>
                <c:pt idx="21">
                  <c:v>KAZANÇ</c:v>
                </c:pt>
                <c:pt idx="22">
                  <c:v>ÜN SAHİBİ OLMA</c:v>
                </c:pt>
              </c:strCache>
            </c:strRef>
          </c:cat>
          <c:val>
            <c:numRef>
              <c:f>VERİLER!$AW$4:$AW$26</c:f>
            </c:numRef>
          </c:val>
          <c:smooth val="0"/>
        </c:ser>
        <c:ser>
          <c:idx val="0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VERİLER!$AO$4:$AO$26</c:f>
              <c:strCache>
                <c:ptCount val="23"/>
                <c:pt idx="0">
                  <c:v>SÖZEL</c:v>
                </c:pt>
                <c:pt idx="1">
                  <c:v>SAYISAL</c:v>
                </c:pt>
                <c:pt idx="2">
                  <c:v>ŞEKİL UZAY</c:v>
                </c:pt>
                <c:pt idx="3">
                  <c:v>TEMEL BİLİM</c:v>
                </c:pt>
                <c:pt idx="4">
                  <c:v>SOSYAL BİLİM</c:v>
                </c:pt>
                <c:pt idx="5">
                  <c:v>CANLI VARLIK</c:v>
                </c:pt>
                <c:pt idx="6">
                  <c:v>MEKANİK</c:v>
                </c:pt>
                <c:pt idx="7">
                  <c:v>İKNA</c:v>
                </c:pt>
                <c:pt idx="8">
                  <c:v>TİCARET</c:v>
                </c:pt>
                <c:pt idx="9">
                  <c:v>İŞ AYRINTILARI</c:v>
                </c:pt>
                <c:pt idx="10">
                  <c:v>EDEBİYAT</c:v>
                </c:pt>
                <c:pt idx="11">
                  <c:v>GÜZEL SANATLAR</c:v>
                </c:pt>
                <c:pt idx="12">
                  <c:v>MÜZİK</c:v>
                </c:pt>
                <c:pt idx="13">
                  <c:v>SOSYAL YARDIM</c:v>
                </c:pt>
                <c:pt idx="14">
                  <c:v>YETENEĞİ KULLANMA</c:v>
                </c:pt>
                <c:pt idx="15">
                  <c:v>YARATICILIK</c:v>
                </c:pt>
                <c:pt idx="16">
                  <c:v>YARIŞMA</c:v>
                </c:pt>
                <c:pt idx="17">
                  <c:v>İŞBİRLİĞİ</c:v>
                </c:pt>
                <c:pt idx="18">
                  <c:v>DEĞİŞİKLİK</c:v>
                </c:pt>
                <c:pt idx="19">
                  <c:v>DÜZENLİ YAŞAM</c:v>
                </c:pt>
                <c:pt idx="20">
                  <c:v>LİDERLİK</c:v>
                </c:pt>
                <c:pt idx="21">
                  <c:v>KAZANÇ</c:v>
                </c:pt>
                <c:pt idx="22">
                  <c:v>ÜN SAHİBİ OLMA</c:v>
                </c:pt>
              </c:strCache>
            </c:strRef>
          </c:cat>
          <c:val>
            <c:numRef>
              <c:f>VERİLER!$AT$4:$AT$26</c:f>
              <c:numCache>
                <c:ptCount val="2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val>
          <c:smooth val="0"/>
        </c:ser>
        <c:ser>
          <c:idx val="3"/>
          <c:order val="5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VERİLER!$AV$4:$AV$26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drop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dropLines>
        <c:marker val="1"/>
        <c:axId val="28577022"/>
        <c:axId val="55866607"/>
      </c:lineChart>
      <c:catAx>
        <c:axId val="28577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5866607"/>
        <c:crosses val="autoZero"/>
        <c:auto val="1"/>
        <c:lblOffset val="80"/>
        <c:noMultiLvlLbl val="0"/>
      </c:catAx>
      <c:valAx>
        <c:axId val="55866607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28577022"/>
        <c:crossesAt val="1"/>
        <c:crossBetween val="between"/>
        <c:dispUnits/>
        <c:majorUnit val="10"/>
      </c:valAx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12</xdr:row>
      <xdr:rowOff>47625</xdr:rowOff>
    </xdr:from>
    <xdr:to>
      <xdr:col>1</xdr:col>
      <xdr:colOff>371475</xdr:colOff>
      <xdr:row>13</xdr:row>
      <xdr:rowOff>171450</xdr:rowOff>
    </xdr:to>
    <xdr:pic macro="[0]!main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2028825"/>
          <a:ext cx="314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15</xdr:row>
      <xdr:rowOff>38100</xdr:rowOff>
    </xdr:from>
    <xdr:to>
      <xdr:col>0</xdr:col>
      <xdr:colOff>333375</xdr:colOff>
      <xdr:row>16</xdr:row>
      <xdr:rowOff>114300</xdr:rowOff>
    </xdr:to>
    <xdr:pic macro="[0]!baktabl"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657475"/>
          <a:ext cx="295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18</xdr:row>
      <xdr:rowOff>9525</xdr:rowOff>
    </xdr:from>
    <xdr:to>
      <xdr:col>10</xdr:col>
      <xdr:colOff>171450</xdr:colOff>
      <xdr:row>19</xdr:row>
      <xdr:rowOff>0</xdr:rowOff>
    </xdr:to>
    <xdr:sp>
      <xdr:nvSpPr>
        <xdr:cNvPr id="2" name="TextBox 22"/>
        <xdr:cNvSpPr txBox="1">
          <a:spLocks noChangeArrowheads="1"/>
        </xdr:cNvSpPr>
      </xdr:nvSpPr>
      <xdr:spPr>
        <a:xfrm>
          <a:off x="1571625" y="3114675"/>
          <a:ext cx="10858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ÖĞRENCİNİN</a:t>
          </a:r>
        </a:p>
      </xdr:txBody>
    </xdr:sp>
    <xdr:clientData/>
  </xdr:twoCellAnchor>
  <xdr:twoCellAnchor editAs="oneCell">
    <xdr:from>
      <xdr:col>0</xdr:col>
      <xdr:colOff>38100</xdr:colOff>
      <xdr:row>10</xdr:row>
      <xdr:rowOff>47625</xdr:rowOff>
    </xdr:from>
    <xdr:to>
      <xdr:col>0</xdr:col>
      <xdr:colOff>342900</xdr:colOff>
      <xdr:row>11</xdr:row>
      <xdr:rowOff>142875</xdr:rowOff>
    </xdr:to>
    <xdr:pic macro="[0]!graf">
      <xdr:nvPicPr>
        <xdr:cNvPr id="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857375"/>
          <a:ext cx="304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123825</xdr:colOff>
      <xdr:row>14</xdr:row>
      <xdr:rowOff>28575</xdr:rowOff>
    </xdr:from>
    <xdr:to>
      <xdr:col>10</xdr:col>
      <xdr:colOff>419100</xdr:colOff>
      <xdr:row>16</xdr:row>
      <xdr:rowOff>123825</xdr:rowOff>
    </xdr:to>
    <xdr:pic macro="[0]!main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2105025"/>
          <a:ext cx="29527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600075</xdr:colOff>
      <xdr:row>21</xdr:row>
      <xdr:rowOff>85725</xdr:rowOff>
    </xdr:from>
    <xdr:to>
      <xdr:col>10</xdr:col>
      <xdr:colOff>533400</xdr:colOff>
      <xdr:row>25</xdr:row>
      <xdr:rowOff>123825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771525" y="3086100"/>
          <a:ext cx="5419725" cy="685800"/>
        </a:xfrm>
        <a:prstGeom prst="rect">
          <a:avLst/>
        </a:prstGeom>
        <a:noFill/>
        <a:ln w="60325" cmpd="tri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Mehmet Ali OLGUN , Aydın Karacasu Lisesi Felsefe Öğretmeni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Tel</a:t>
          </a:r>
          <a:r>
            <a:rPr lang="en-US" cap="none" sz="900" b="0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 : (0256) 441 25 10, </a:t>
          </a:r>
          <a:r>
            <a:rPr lang="en-US" cap="none" sz="9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Fax</a:t>
          </a:r>
          <a:r>
            <a:rPr lang="en-US" cap="none" sz="900" b="0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 : (0256) 441 20 20 </a:t>
          </a:r>
          <a:r>
            <a:rPr lang="en-US" cap="none" sz="9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Cep</a:t>
          </a:r>
          <a:r>
            <a:rPr lang="en-US" cap="none" sz="900" b="0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 : (0542) 291 17 20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olgunalim@hotmail.com</a:t>
          </a:r>
          <a:r>
            <a:rPr lang="en-US" cap="none" sz="10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http://www.geocities.com/olgunalim/olgunalim.html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142875</xdr:rowOff>
    </xdr:from>
    <xdr:to>
      <xdr:col>13</xdr:col>
      <xdr:colOff>266700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790575"/>
        <a:ext cx="819150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0</xdr:row>
      <xdr:rowOff>28575</xdr:rowOff>
    </xdr:from>
    <xdr:to>
      <xdr:col>13</xdr:col>
      <xdr:colOff>485775</xdr:colOff>
      <xdr:row>3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952875" y="28575"/>
          <a:ext cx="445770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Times New Roman Tur"/>
              <a:ea typeface="Times New Roman Tur"/>
              <a:cs typeface="Times New Roman Tur"/>
            </a:rPr>
            <a:t>KENDİNİ DEĞERLENDİRME ENVANTERİ </a:t>
          </a:r>
          <a:r>
            <a:rPr lang="en-US" cap="none" sz="1600" b="1" i="0" u="sng" baseline="0">
              <a:latin typeface="Times New Roman Tur"/>
              <a:ea typeface="Times New Roman Tur"/>
              <a:cs typeface="Times New Roman Tur"/>
            </a:rPr>
            <a:t>PROFİLİ</a:t>
          </a:r>
          <a:r>
            <a:rPr lang="en-US" cap="none" sz="1000" b="0" i="0" u="none" baseline="0">
              <a:latin typeface="Times New Roman Tur"/>
              <a:ea typeface="Times New Roman Tur"/>
              <a:cs typeface="Times New Roman Tur"/>
            </a:rPr>
            <a:t>
</a:t>
          </a:r>
          <a:r>
            <a:rPr lang="en-US" cap="none" sz="500" b="0" i="0" u="none" baseline="0">
              <a:latin typeface="Times New Roman Tur"/>
              <a:ea typeface="Times New Roman Tur"/>
              <a:cs typeface="Times New Roman Tur"/>
            </a:rPr>
            <a:t>
</a:t>
          </a:r>
          <a:r>
            <a:rPr lang="en-US" cap="none" sz="1300" b="1" i="0" u="none" baseline="0">
              <a:latin typeface="Times New Roman Tur"/>
              <a:ea typeface="Times New Roman Tur"/>
              <a:cs typeface="Times New Roman Tur"/>
            </a:rPr>
            <a:t>PROFİLİ</a:t>
          </a:r>
        </a:p>
      </xdr:txBody>
    </xdr:sp>
    <xdr:clientData/>
  </xdr:twoCellAnchor>
  <xdr:twoCellAnchor editAs="oneCell">
    <xdr:from>
      <xdr:col>7</xdr:col>
      <xdr:colOff>0</xdr:colOff>
      <xdr:row>2</xdr:row>
      <xdr:rowOff>38100</xdr:rowOff>
    </xdr:from>
    <xdr:to>
      <xdr:col>7</xdr:col>
      <xdr:colOff>390525</xdr:colOff>
      <xdr:row>4</xdr:row>
      <xdr:rowOff>142875</xdr:rowOff>
    </xdr:to>
    <xdr:pic macro="[0]!main">
      <xdr:nvPicPr>
        <xdr:cNvPr id="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361950"/>
          <a:ext cx="390525" cy="428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533400</xdr:colOff>
      <xdr:row>29</xdr:row>
      <xdr:rowOff>85725</xdr:rowOff>
    </xdr:from>
    <xdr:to>
      <xdr:col>2</xdr:col>
      <xdr:colOff>228600</xdr:colOff>
      <xdr:row>33</xdr:row>
      <xdr:rowOff>123825</xdr:rowOff>
    </xdr:to>
    <xdr:sp>
      <xdr:nvSpPr>
        <xdr:cNvPr id="4" name="Polygon 22"/>
        <xdr:cNvSpPr>
          <a:spLocks/>
        </xdr:cNvSpPr>
      </xdr:nvSpPr>
      <xdr:spPr>
        <a:xfrm>
          <a:off x="533400" y="4781550"/>
          <a:ext cx="914400" cy="685800"/>
        </a:xfrm>
        <a:custGeom>
          <a:pathLst>
            <a:path h="64" w="129">
              <a:moveTo>
                <a:pt x="0" y="0"/>
              </a:moveTo>
              <a:lnTo>
                <a:pt x="0" y="64"/>
              </a:lnTo>
              <a:lnTo>
                <a:pt x="129" y="64"/>
              </a:lnTo>
              <a:lnTo>
                <a:pt x="12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29</xdr:row>
      <xdr:rowOff>104775</xdr:rowOff>
    </xdr:from>
    <xdr:to>
      <xdr:col>8</xdr:col>
      <xdr:colOff>180975</xdr:colOff>
      <xdr:row>33</xdr:row>
      <xdr:rowOff>133350</xdr:rowOff>
    </xdr:to>
    <xdr:sp>
      <xdr:nvSpPr>
        <xdr:cNvPr id="5" name="Polygon 23"/>
        <xdr:cNvSpPr>
          <a:spLocks/>
        </xdr:cNvSpPr>
      </xdr:nvSpPr>
      <xdr:spPr>
        <a:xfrm>
          <a:off x="1524000" y="4800600"/>
          <a:ext cx="3533775" cy="676275"/>
        </a:xfrm>
        <a:custGeom>
          <a:pathLst>
            <a:path h="64" w="129">
              <a:moveTo>
                <a:pt x="0" y="0"/>
              </a:moveTo>
              <a:lnTo>
                <a:pt x="0" y="64"/>
              </a:lnTo>
              <a:lnTo>
                <a:pt x="129" y="64"/>
              </a:lnTo>
              <a:lnTo>
                <a:pt x="12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29</xdr:row>
      <xdr:rowOff>114300</xdr:rowOff>
    </xdr:from>
    <xdr:to>
      <xdr:col>13</xdr:col>
      <xdr:colOff>114300</xdr:colOff>
      <xdr:row>33</xdr:row>
      <xdr:rowOff>142875</xdr:rowOff>
    </xdr:to>
    <xdr:sp>
      <xdr:nvSpPr>
        <xdr:cNvPr id="6" name="Polygon 24"/>
        <xdr:cNvSpPr>
          <a:spLocks/>
        </xdr:cNvSpPr>
      </xdr:nvSpPr>
      <xdr:spPr>
        <a:xfrm>
          <a:off x="5133975" y="4810125"/>
          <a:ext cx="2905125" cy="676275"/>
        </a:xfrm>
        <a:custGeom>
          <a:pathLst>
            <a:path h="64" w="129">
              <a:moveTo>
                <a:pt x="0" y="0"/>
              </a:moveTo>
              <a:lnTo>
                <a:pt x="0" y="64"/>
              </a:lnTo>
              <a:lnTo>
                <a:pt x="129" y="64"/>
              </a:lnTo>
              <a:lnTo>
                <a:pt x="12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561975</xdr:colOff>
      <xdr:row>34</xdr:row>
      <xdr:rowOff>38100</xdr:rowOff>
    </xdr:from>
    <xdr:to>
      <xdr:col>2</xdr:col>
      <xdr:colOff>495300</xdr:colOff>
      <xdr:row>36</xdr:row>
      <xdr:rowOff>66675</xdr:rowOff>
    </xdr:to>
    <xdr:sp>
      <xdr:nvSpPr>
        <xdr:cNvPr id="7" name="TextBox 25"/>
        <xdr:cNvSpPr txBox="1">
          <a:spLocks noChangeArrowheads="1"/>
        </xdr:cNvSpPr>
      </xdr:nvSpPr>
      <xdr:spPr>
        <a:xfrm>
          <a:off x="561975" y="5543550"/>
          <a:ext cx="11525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sng" baseline="0"/>
            <a:t>İ L G İ L E R</a:t>
          </a:r>
        </a:p>
      </xdr:txBody>
    </xdr:sp>
    <xdr:clientData/>
  </xdr:twoCellAnchor>
  <xdr:twoCellAnchor>
    <xdr:from>
      <xdr:col>4</xdr:col>
      <xdr:colOff>180975</xdr:colOff>
      <xdr:row>34</xdr:row>
      <xdr:rowOff>28575</xdr:rowOff>
    </xdr:from>
    <xdr:to>
      <xdr:col>6</xdr:col>
      <xdr:colOff>504825</xdr:colOff>
      <xdr:row>36</xdr:row>
      <xdr:rowOff>57150</xdr:rowOff>
    </xdr:to>
    <xdr:sp>
      <xdr:nvSpPr>
        <xdr:cNvPr id="8" name="TextBox 26"/>
        <xdr:cNvSpPr txBox="1">
          <a:spLocks noChangeArrowheads="1"/>
        </xdr:cNvSpPr>
      </xdr:nvSpPr>
      <xdr:spPr>
        <a:xfrm>
          <a:off x="2619375" y="5534025"/>
          <a:ext cx="15430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sng" baseline="0"/>
            <a:t>Y E T E N E K L E R</a:t>
          </a:r>
        </a:p>
      </xdr:txBody>
    </xdr:sp>
    <xdr:clientData/>
  </xdr:twoCellAnchor>
  <xdr:twoCellAnchor>
    <xdr:from>
      <xdr:col>9</xdr:col>
      <xdr:colOff>504825</xdr:colOff>
      <xdr:row>34</xdr:row>
      <xdr:rowOff>28575</xdr:rowOff>
    </xdr:from>
    <xdr:to>
      <xdr:col>11</xdr:col>
      <xdr:colOff>438150</xdr:colOff>
      <xdr:row>36</xdr:row>
      <xdr:rowOff>57150</xdr:rowOff>
    </xdr:to>
    <xdr:sp>
      <xdr:nvSpPr>
        <xdr:cNvPr id="9" name="TextBox 27"/>
        <xdr:cNvSpPr txBox="1">
          <a:spLocks noChangeArrowheads="1"/>
        </xdr:cNvSpPr>
      </xdr:nvSpPr>
      <xdr:spPr>
        <a:xfrm>
          <a:off x="5991225" y="5534025"/>
          <a:ext cx="11525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sng" baseline="0"/>
            <a:t>D E Ğ E R L E R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bk&#24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ÇIKLAMA"/>
      <sheetName val="VERİLER"/>
      <sheetName val="GRAFİK"/>
      <sheetName val="NORM_TABLOSU"/>
      <sheetName val="SIRALAMA"/>
      <sheetName val="Sayfa2"/>
    </sheetNames>
    <sheetDataSet>
      <sheetData sheetId="3">
        <row r="3">
          <cell r="B3">
            <v>10</v>
          </cell>
          <cell r="K3">
            <v>1.3</v>
          </cell>
          <cell r="O3">
            <v>0.2</v>
          </cell>
          <cell r="P3">
            <v>0.9</v>
          </cell>
          <cell r="Q3">
            <v>1</v>
          </cell>
          <cell r="R3">
            <v>0.5</v>
          </cell>
        </row>
        <row r="4">
          <cell r="B4">
            <v>11</v>
          </cell>
          <cell r="D4">
            <v>0.2</v>
          </cell>
          <cell r="K4">
            <v>2.8</v>
          </cell>
          <cell r="L4">
            <v>0.3</v>
          </cell>
          <cell r="M4">
            <v>0.2</v>
          </cell>
          <cell r="O4">
            <v>0.3</v>
          </cell>
          <cell r="P4">
            <v>1.6</v>
          </cell>
          <cell r="Q4">
            <v>1.4</v>
          </cell>
          <cell r="R4">
            <v>0.5</v>
          </cell>
        </row>
        <row r="5">
          <cell r="B5">
            <v>12</v>
          </cell>
          <cell r="D5">
            <v>0.5</v>
          </cell>
          <cell r="I5">
            <v>0.1</v>
          </cell>
          <cell r="K5">
            <v>4.7</v>
          </cell>
          <cell r="L5">
            <v>1</v>
          </cell>
          <cell r="M5">
            <v>0.7</v>
          </cell>
          <cell r="N5">
            <v>0.1</v>
          </cell>
          <cell r="O5">
            <v>1</v>
          </cell>
          <cell r="P5">
            <v>3.5</v>
          </cell>
          <cell r="Q5">
            <v>1.9</v>
          </cell>
          <cell r="R5">
            <v>0.6</v>
          </cell>
        </row>
        <row r="6">
          <cell r="B6">
            <v>13</v>
          </cell>
          <cell r="D6">
            <v>1</v>
          </cell>
          <cell r="E6">
            <v>0.1</v>
          </cell>
          <cell r="G6">
            <v>0.3</v>
          </cell>
          <cell r="H6">
            <v>0.1</v>
          </cell>
          <cell r="I6">
            <v>0.2</v>
          </cell>
          <cell r="J6">
            <v>0.3</v>
          </cell>
          <cell r="K6">
            <v>7.6</v>
          </cell>
          <cell r="L6">
            <v>2.2</v>
          </cell>
          <cell r="M6">
            <v>0.7</v>
          </cell>
          <cell r="N6">
            <v>0.3</v>
          </cell>
          <cell r="O6">
            <v>2.1</v>
          </cell>
          <cell r="P6">
            <v>5.4</v>
          </cell>
          <cell r="Q6">
            <v>2.9</v>
          </cell>
          <cell r="R6">
            <v>0.7</v>
          </cell>
        </row>
        <row r="7">
          <cell r="B7">
            <v>14</v>
          </cell>
          <cell r="D7">
            <v>1.6</v>
          </cell>
          <cell r="E7">
            <v>0.2</v>
          </cell>
          <cell r="G7">
            <v>1.1</v>
          </cell>
          <cell r="H7">
            <v>0.4</v>
          </cell>
          <cell r="I7">
            <v>0.3</v>
          </cell>
          <cell r="J7">
            <v>1.5</v>
          </cell>
          <cell r="K7">
            <v>11.2</v>
          </cell>
          <cell r="L7">
            <v>3.3</v>
          </cell>
          <cell r="M7">
            <v>1.2</v>
          </cell>
          <cell r="N7">
            <v>0.7</v>
          </cell>
          <cell r="O7">
            <v>3.9</v>
          </cell>
          <cell r="P7">
            <v>7.7</v>
          </cell>
          <cell r="Q7">
            <v>4.3</v>
          </cell>
          <cell r="R7">
            <v>0.8</v>
          </cell>
        </row>
        <row r="8">
          <cell r="B8">
            <v>15</v>
          </cell>
          <cell r="D8">
            <v>2.9</v>
          </cell>
          <cell r="E8">
            <v>0.5</v>
          </cell>
          <cell r="F8">
            <v>0.1</v>
          </cell>
          <cell r="G8">
            <v>2</v>
          </cell>
          <cell r="H8">
            <v>0.5</v>
          </cell>
          <cell r="I8">
            <v>0.3</v>
          </cell>
          <cell r="J8">
            <v>1.5</v>
          </cell>
          <cell r="K8">
            <v>16.1</v>
          </cell>
          <cell r="L8">
            <v>4.6</v>
          </cell>
          <cell r="M8">
            <v>1.7</v>
          </cell>
          <cell r="N8">
            <v>1.3</v>
          </cell>
          <cell r="O8">
            <v>6</v>
          </cell>
          <cell r="P8">
            <v>11.2</v>
          </cell>
          <cell r="Q8">
            <v>6.9</v>
          </cell>
          <cell r="R8">
            <v>1</v>
          </cell>
        </row>
        <row r="9">
          <cell r="B9">
            <v>16</v>
          </cell>
          <cell r="C9">
            <v>0.1</v>
          </cell>
          <cell r="D9">
            <v>4.7</v>
          </cell>
          <cell r="E9">
            <v>0.7</v>
          </cell>
          <cell r="F9">
            <v>0.3</v>
          </cell>
          <cell r="G9">
            <v>3.7</v>
          </cell>
          <cell r="H9">
            <v>1.2</v>
          </cell>
          <cell r="I9">
            <v>0.5</v>
          </cell>
          <cell r="J9">
            <v>2.3</v>
          </cell>
          <cell r="K9">
            <v>20.4</v>
          </cell>
          <cell r="L9">
            <v>6</v>
          </cell>
          <cell r="M9">
            <v>3</v>
          </cell>
          <cell r="N9">
            <v>2</v>
          </cell>
          <cell r="O9">
            <v>9</v>
          </cell>
          <cell r="P9">
            <v>13.9</v>
          </cell>
          <cell r="Q9">
            <v>9.6</v>
          </cell>
          <cell r="R9">
            <v>1.5</v>
          </cell>
        </row>
        <row r="10">
          <cell r="B10">
            <v>17</v>
          </cell>
          <cell r="C10">
            <v>0.5</v>
          </cell>
          <cell r="D10">
            <v>7.3</v>
          </cell>
          <cell r="E10">
            <v>1.8</v>
          </cell>
          <cell r="F10">
            <v>0.7</v>
          </cell>
          <cell r="G10">
            <v>5.3</v>
          </cell>
          <cell r="H10">
            <v>1.9</v>
          </cell>
          <cell r="I10">
            <v>0.8</v>
          </cell>
          <cell r="J10">
            <v>4.4</v>
          </cell>
          <cell r="K10">
            <v>26.1</v>
          </cell>
          <cell r="L10">
            <v>9.1</v>
          </cell>
          <cell r="M10">
            <v>4.2</v>
          </cell>
          <cell r="N10">
            <v>2.7</v>
          </cell>
          <cell r="O10">
            <v>12.1</v>
          </cell>
          <cell r="P10">
            <v>17.5</v>
          </cell>
          <cell r="Q10">
            <v>11.9</v>
          </cell>
          <cell r="R10">
            <v>2.1</v>
          </cell>
        </row>
        <row r="11">
          <cell r="B11">
            <v>18</v>
          </cell>
          <cell r="C11">
            <v>0.5</v>
          </cell>
          <cell r="D11">
            <v>10.9</v>
          </cell>
          <cell r="E11">
            <v>2.8</v>
          </cell>
          <cell r="F11">
            <v>1.7</v>
          </cell>
          <cell r="G11">
            <v>7.8</v>
          </cell>
          <cell r="H11">
            <v>2.8</v>
          </cell>
          <cell r="I11">
            <v>1.1</v>
          </cell>
          <cell r="J11">
            <v>5.6</v>
          </cell>
          <cell r="K11">
            <v>32</v>
          </cell>
          <cell r="L11">
            <v>11.9</v>
          </cell>
          <cell r="M11">
            <v>5.6</v>
          </cell>
          <cell r="N11">
            <v>4.2</v>
          </cell>
          <cell r="O11">
            <v>16.1</v>
          </cell>
          <cell r="P11">
            <v>21.3</v>
          </cell>
          <cell r="Q11">
            <v>15.3</v>
          </cell>
          <cell r="R11">
            <v>3.4</v>
          </cell>
        </row>
        <row r="12">
          <cell r="B12">
            <v>19</v>
          </cell>
          <cell r="C12">
            <v>0.7</v>
          </cell>
          <cell r="D12">
            <v>14.1</v>
          </cell>
          <cell r="E12">
            <v>3.9</v>
          </cell>
          <cell r="F12">
            <v>3.1</v>
          </cell>
          <cell r="G12">
            <v>10.8</v>
          </cell>
          <cell r="H12">
            <v>4.3</v>
          </cell>
          <cell r="I12">
            <v>1.8</v>
          </cell>
          <cell r="J12">
            <v>8.3</v>
          </cell>
          <cell r="K12">
            <v>38.8</v>
          </cell>
          <cell r="L12">
            <v>15.2</v>
          </cell>
          <cell r="M12">
            <v>7.5</v>
          </cell>
          <cell r="N12">
            <v>5.7</v>
          </cell>
          <cell r="O12">
            <v>20</v>
          </cell>
          <cell r="P12">
            <v>25.3</v>
          </cell>
          <cell r="Q12">
            <v>19.1</v>
          </cell>
          <cell r="R12">
            <v>4.9</v>
          </cell>
        </row>
        <row r="13">
          <cell r="B13">
            <v>20</v>
          </cell>
          <cell r="C13">
            <v>1.2</v>
          </cell>
          <cell r="D13">
            <v>18.2</v>
          </cell>
          <cell r="E13">
            <v>5.9</v>
          </cell>
          <cell r="F13">
            <v>4.8</v>
          </cell>
          <cell r="G13">
            <v>14.8</v>
          </cell>
          <cell r="H13">
            <v>6.2</v>
          </cell>
          <cell r="I13">
            <v>3.1</v>
          </cell>
          <cell r="J13">
            <v>10.9</v>
          </cell>
          <cell r="K13">
            <v>44.7</v>
          </cell>
          <cell r="L13">
            <v>19.2</v>
          </cell>
          <cell r="M13">
            <v>9.7</v>
          </cell>
          <cell r="N13">
            <v>9</v>
          </cell>
          <cell r="O13">
            <v>24.4</v>
          </cell>
          <cell r="P13">
            <v>28.9</v>
          </cell>
          <cell r="Q13">
            <v>23.7</v>
          </cell>
          <cell r="R13">
            <v>6.6</v>
          </cell>
        </row>
        <row r="14">
          <cell r="B14">
            <v>21</v>
          </cell>
          <cell r="C14">
            <v>1.7</v>
          </cell>
          <cell r="D14">
            <v>23.7</v>
          </cell>
          <cell r="E14">
            <v>9.4</v>
          </cell>
          <cell r="F14">
            <v>7</v>
          </cell>
          <cell r="G14">
            <v>19.1</v>
          </cell>
          <cell r="H14">
            <v>8.4</v>
          </cell>
          <cell r="I14">
            <v>5.2</v>
          </cell>
          <cell r="J14">
            <v>12.9</v>
          </cell>
          <cell r="K14">
            <v>51.2</v>
          </cell>
          <cell r="L14">
            <v>23.6</v>
          </cell>
          <cell r="M14">
            <v>13.1</v>
          </cell>
          <cell r="N14">
            <v>12.6</v>
          </cell>
          <cell r="O14">
            <v>29.6</v>
          </cell>
          <cell r="P14">
            <v>33.8</v>
          </cell>
          <cell r="Q14">
            <v>28.7</v>
          </cell>
          <cell r="R14">
            <v>9</v>
          </cell>
        </row>
        <row r="15">
          <cell r="B15">
            <v>22</v>
          </cell>
          <cell r="C15">
            <v>3.2</v>
          </cell>
          <cell r="D15">
            <v>29.2</v>
          </cell>
          <cell r="E15">
            <v>12.9</v>
          </cell>
          <cell r="F15">
            <v>9.9</v>
          </cell>
          <cell r="G15">
            <v>25.1</v>
          </cell>
          <cell r="H15">
            <v>11.2</v>
          </cell>
          <cell r="I15">
            <v>7.2</v>
          </cell>
          <cell r="J15">
            <v>16.9</v>
          </cell>
          <cell r="K15">
            <v>57</v>
          </cell>
          <cell r="L15">
            <v>28.2</v>
          </cell>
          <cell r="M15">
            <v>16.2</v>
          </cell>
          <cell r="N15">
            <v>16.5</v>
          </cell>
          <cell r="O15">
            <v>34.4</v>
          </cell>
          <cell r="P15">
            <v>39.1</v>
          </cell>
          <cell r="Q15">
            <v>34</v>
          </cell>
          <cell r="R15">
            <v>12.2</v>
          </cell>
        </row>
        <row r="16">
          <cell r="B16">
            <v>23</v>
          </cell>
          <cell r="C16">
            <v>5.4</v>
          </cell>
          <cell r="D16">
            <v>35.1</v>
          </cell>
          <cell r="E16">
            <v>17.9</v>
          </cell>
          <cell r="F16">
            <v>14</v>
          </cell>
          <cell r="G16">
            <v>30.7</v>
          </cell>
          <cell r="H16">
            <v>14.6</v>
          </cell>
          <cell r="I16">
            <v>9.8</v>
          </cell>
          <cell r="J16">
            <v>21.3</v>
          </cell>
          <cell r="K16">
            <v>62</v>
          </cell>
          <cell r="L16">
            <v>33.4</v>
          </cell>
          <cell r="M16">
            <v>19.5</v>
          </cell>
          <cell r="N16">
            <v>21.5</v>
          </cell>
          <cell r="O16">
            <v>41</v>
          </cell>
          <cell r="P16">
            <v>45.7</v>
          </cell>
          <cell r="Q16">
            <v>39</v>
          </cell>
          <cell r="R16">
            <v>16.3</v>
          </cell>
        </row>
        <row r="17">
          <cell r="B17">
            <v>24</v>
          </cell>
          <cell r="C17">
            <v>8.2</v>
          </cell>
          <cell r="D17">
            <v>40.8</v>
          </cell>
          <cell r="E17">
            <v>24.1</v>
          </cell>
          <cell r="F17">
            <v>18.7</v>
          </cell>
          <cell r="G17">
            <v>35.8</v>
          </cell>
          <cell r="H17">
            <v>17.9</v>
          </cell>
          <cell r="I17">
            <v>12.9</v>
          </cell>
          <cell r="J17">
            <v>25.9</v>
          </cell>
          <cell r="K17">
            <v>68.6</v>
          </cell>
          <cell r="L17">
            <v>39.7</v>
          </cell>
          <cell r="M17">
            <v>25.8</v>
          </cell>
          <cell r="N17">
            <v>27.1</v>
          </cell>
          <cell r="O17">
            <v>46.5</v>
          </cell>
          <cell r="P17">
            <v>50.4</v>
          </cell>
          <cell r="Q17">
            <v>45.1</v>
          </cell>
          <cell r="R17">
            <v>20.8</v>
          </cell>
        </row>
        <row r="18">
          <cell r="B18">
            <v>25</v>
          </cell>
          <cell r="C18">
            <v>12</v>
          </cell>
          <cell r="D18">
            <v>46.5</v>
          </cell>
          <cell r="E18">
            <v>31.6</v>
          </cell>
          <cell r="F18">
            <v>25.4</v>
          </cell>
          <cell r="G18">
            <v>42.4</v>
          </cell>
          <cell r="H18">
            <v>22.1</v>
          </cell>
          <cell r="I18">
            <v>17.1</v>
          </cell>
          <cell r="J18">
            <v>31.6</v>
          </cell>
          <cell r="K18">
            <v>74.2</v>
          </cell>
          <cell r="L18">
            <v>45.7</v>
          </cell>
          <cell r="M18">
            <v>28.2</v>
          </cell>
          <cell r="N18">
            <v>33.7</v>
          </cell>
          <cell r="O18">
            <v>53.8</v>
          </cell>
          <cell r="P18">
            <v>55.9</v>
          </cell>
          <cell r="Q18">
            <v>50.5</v>
          </cell>
          <cell r="R18">
            <v>25</v>
          </cell>
        </row>
        <row r="19">
          <cell r="B19">
            <v>26</v>
          </cell>
          <cell r="C19">
            <v>17.3</v>
          </cell>
          <cell r="D19">
            <v>54.1</v>
          </cell>
          <cell r="E19">
            <v>38.7</v>
          </cell>
          <cell r="F19">
            <v>31.6</v>
          </cell>
          <cell r="G19">
            <v>50.2</v>
          </cell>
          <cell r="H19">
            <v>28.1</v>
          </cell>
          <cell r="I19">
            <v>21.6</v>
          </cell>
          <cell r="J19">
            <v>37.6</v>
          </cell>
          <cell r="K19">
            <v>78.6</v>
          </cell>
          <cell r="L19">
            <v>53</v>
          </cell>
          <cell r="M19">
            <v>32.8</v>
          </cell>
          <cell r="N19">
            <v>40.8</v>
          </cell>
          <cell r="O19">
            <v>58.3</v>
          </cell>
          <cell r="P19">
            <v>60.2</v>
          </cell>
          <cell r="Q19">
            <v>56.6</v>
          </cell>
          <cell r="R19">
            <v>30.1</v>
          </cell>
        </row>
        <row r="20">
          <cell r="B20">
            <v>27</v>
          </cell>
          <cell r="C20">
            <v>22.5</v>
          </cell>
          <cell r="D20">
            <v>60.1</v>
          </cell>
          <cell r="E20">
            <v>45.4</v>
          </cell>
          <cell r="F20">
            <v>37.9</v>
          </cell>
          <cell r="G20">
            <v>57.9</v>
          </cell>
          <cell r="H20">
            <v>34.4</v>
          </cell>
          <cell r="I20">
            <v>26.7</v>
          </cell>
          <cell r="J20">
            <v>43.7</v>
          </cell>
          <cell r="K20">
            <v>83.4</v>
          </cell>
          <cell r="L20">
            <v>58.1</v>
          </cell>
          <cell r="M20">
            <v>36.2</v>
          </cell>
          <cell r="N20">
            <v>47.4</v>
          </cell>
          <cell r="O20">
            <v>62.7</v>
          </cell>
          <cell r="P20">
            <v>64.8</v>
          </cell>
          <cell r="Q20">
            <v>62</v>
          </cell>
          <cell r="R20">
            <v>36.5</v>
          </cell>
        </row>
        <row r="21">
          <cell r="B21">
            <v>28</v>
          </cell>
          <cell r="C21">
            <v>28.7</v>
          </cell>
          <cell r="D21">
            <v>66.5</v>
          </cell>
          <cell r="E21">
            <v>52</v>
          </cell>
          <cell r="F21">
            <v>45.3</v>
          </cell>
          <cell r="G21">
            <v>63.3</v>
          </cell>
          <cell r="H21">
            <v>40.9</v>
          </cell>
          <cell r="I21">
            <v>33.5</v>
          </cell>
          <cell r="J21">
            <v>49.1</v>
          </cell>
          <cell r="K21">
            <v>87.2</v>
          </cell>
          <cell r="L21">
            <v>63</v>
          </cell>
          <cell r="M21">
            <v>41</v>
          </cell>
          <cell r="N21">
            <v>55</v>
          </cell>
          <cell r="O21">
            <v>68.4</v>
          </cell>
          <cell r="P21">
            <v>70.2</v>
          </cell>
          <cell r="Q21">
            <v>67.2</v>
          </cell>
          <cell r="R21">
            <v>43</v>
          </cell>
        </row>
        <row r="22">
          <cell r="B22">
            <v>29</v>
          </cell>
          <cell r="C22">
            <v>35</v>
          </cell>
          <cell r="D22">
            <v>71.6</v>
          </cell>
          <cell r="E22">
            <v>58.7</v>
          </cell>
          <cell r="F22">
            <v>52.7</v>
          </cell>
          <cell r="G22">
            <v>70.2</v>
          </cell>
          <cell r="H22">
            <v>47.2</v>
          </cell>
          <cell r="I22">
            <v>41</v>
          </cell>
          <cell r="J22">
            <v>55.7</v>
          </cell>
          <cell r="K22">
            <v>89.3</v>
          </cell>
          <cell r="L22">
            <v>69.9</v>
          </cell>
          <cell r="M22">
            <v>45.5</v>
          </cell>
          <cell r="N22">
            <v>62.8</v>
          </cell>
          <cell r="O22">
            <v>73.9</v>
          </cell>
          <cell r="P22">
            <v>74.6</v>
          </cell>
          <cell r="Q22">
            <v>73.1</v>
          </cell>
          <cell r="R22">
            <v>49.9</v>
          </cell>
        </row>
        <row r="23">
          <cell r="B23">
            <v>30</v>
          </cell>
          <cell r="C23">
            <v>41.5</v>
          </cell>
          <cell r="D23">
            <v>77</v>
          </cell>
          <cell r="E23">
            <v>64.7</v>
          </cell>
          <cell r="F23">
            <v>60.8</v>
          </cell>
          <cell r="G23">
            <v>75.9</v>
          </cell>
          <cell r="H23">
            <v>52.9</v>
          </cell>
          <cell r="I23">
            <v>47.9</v>
          </cell>
          <cell r="J23">
            <v>62.6</v>
          </cell>
          <cell r="K23">
            <v>92.1</v>
          </cell>
          <cell r="L23">
            <v>74</v>
          </cell>
          <cell r="M23">
            <v>49.9</v>
          </cell>
          <cell r="N23">
            <v>69.4</v>
          </cell>
          <cell r="O23">
            <v>78.8</v>
          </cell>
          <cell r="P23">
            <v>79</v>
          </cell>
          <cell r="Q23">
            <v>77.5</v>
          </cell>
          <cell r="R23">
            <v>54.7</v>
          </cell>
        </row>
        <row r="24">
          <cell r="B24">
            <v>31</v>
          </cell>
          <cell r="C24">
            <v>47.4</v>
          </cell>
          <cell r="D24">
            <v>82.3</v>
          </cell>
          <cell r="E24">
            <v>71.4</v>
          </cell>
          <cell r="F24">
            <v>68.9</v>
          </cell>
          <cell r="G24">
            <v>80.6</v>
          </cell>
          <cell r="H24">
            <v>59.2</v>
          </cell>
          <cell r="I24">
            <v>53</v>
          </cell>
          <cell r="J24">
            <v>68.6</v>
          </cell>
          <cell r="K24">
            <v>94.3</v>
          </cell>
          <cell r="L24">
            <v>79.5</v>
          </cell>
          <cell r="M24">
            <v>54.2</v>
          </cell>
          <cell r="N24">
            <v>74.6</v>
          </cell>
          <cell r="O24">
            <v>84.2</v>
          </cell>
          <cell r="P24">
            <v>83.2</v>
          </cell>
          <cell r="Q24">
            <v>82.3</v>
          </cell>
          <cell r="R24">
            <v>59.8</v>
          </cell>
        </row>
        <row r="25">
          <cell r="B25">
            <v>32</v>
          </cell>
          <cell r="C25">
            <v>59.9</v>
          </cell>
          <cell r="D25">
            <v>86.5</v>
          </cell>
          <cell r="E25">
            <v>78.6</v>
          </cell>
          <cell r="F25">
            <v>75.7</v>
          </cell>
          <cell r="G25">
            <v>85.2</v>
          </cell>
          <cell r="H25">
            <v>65.2</v>
          </cell>
          <cell r="I25">
            <v>60.2</v>
          </cell>
          <cell r="J25">
            <v>73.9</v>
          </cell>
          <cell r="K25">
            <v>95.6</v>
          </cell>
          <cell r="L25">
            <v>83.7</v>
          </cell>
          <cell r="M25">
            <v>58.8</v>
          </cell>
          <cell r="N25">
            <v>80.4</v>
          </cell>
          <cell r="O25">
            <v>85.4</v>
          </cell>
          <cell r="P25">
            <v>86.3</v>
          </cell>
          <cell r="Q25">
            <v>86.5</v>
          </cell>
          <cell r="R25">
            <v>65.4</v>
          </cell>
        </row>
        <row r="26">
          <cell r="B26">
            <v>33</v>
          </cell>
          <cell r="C26">
            <v>62.9</v>
          </cell>
          <cell r="D26">
            <v>89</v>
          </cell>
          <cell r="E26">
            <v>84.6</v>
          </cell>
          <cell r="F26">
            <v>82.1</v>
          </cell>
          <cell r="G26">
            <v>88.6</v>
          </cell>
          <cell r="H26">
            <v>72.4</v>
          </cell>
          <cell r="I26">
            <v>64.9</v>
          </cell>
          <cell r="J26">
            <v>80.8</v>
          </cell>
          <cell r="K26">
            <v>96.8</v>
          </cell>
          <cell r="L26">
            <v>87.5</v>
          </cell>
          <cell r="M26">
            <v>64.1</v>
          </cell>
          <cell r="N26">
            <v>84.5</v>
          </cell>
          <cell r="O26">
            <v>88</v>
          </cell>
          <cell r="P26">
            <v>89.7</v>
          </cell>
          <cell r="Q26">
            <v>89.3</v>
          </cell>
          <cell r="R26">
            <v>74.3</v>
          </cell>
        </row>
        <row r="27">
          <cell r="B27">
            <v>34</v>
          </cell>
          <cell r="C27">
            <v>68.2</v>
          </cell>
          <cell r="D27">
            <v>89.8</v>
          </cell>
          <cell r="E27">
            <v>89.7</v>
          </cell>
          <cell r="F27">
            <v>86.6</v>
          </cell>
          <cell r="G27">
            <v>92</v>
          </cell>
          <cell r="H27">
            <v>77.4</v>
          </cell>
          <cell r="I27">
            <v>70.8</v>
          </cell>
          <cell r="J27">
            <v>86.5</v>
          </cell>
          <cell r="K27">
            <v>98.3</v>
          </cell>
          <cell r="L27">
            <v>91</v>
          </cell>
          <cell r="M27">
            <v>69.7</v>
          </cell>
          <cell r="N27">
            <v>89.3</v>
          </cell>
          <cell r="O27">
            <v>90.6</v>
          </cell>
          <cell r="P27">
            <v>92.2</v>
          </cell>
          <cell r="Q27">
            <v>91.7</v>
          </cell>
          <cell r="R27">
            <v>75.9</v>
          </cell>
        </row>
        <row r="28">
          <cell r="B28">
            <v>35</v>
          </cell>
          <cell r="C28">
            <v>74.8</v>
          </cell>
          <cell r="D28">
            <v>95</v>
          </cell>
          <cell r="E28">
            <v>92.8</v>
          </cell>
          <cell r="F28">
            <v>91.5</v>
          </cell>
          <cell r="G28">
            <v>94.5</v>
          </cell>
          <cell r="H28">
            <v>82.2</v>
          </cell>
          <cell r="I28">
            <v>76.7</v>
          </cell>
          <cell r="J28">
            <v>90.5</v>
          </cell>
          <cell r="K28">
            <v>98.8</v>
          </cell>
          <cell r="L28">
            <v>93.9</v>
          </cell>
          <cell r="M28">
            <v>73.6</v>
          </cell>
          <cell r="N28">
            <v>92.2</v>
          </cell>
          <cell r="O28">
            <v>93.7</v>
          </cell>
          <cell r="P28">
            <v>94.9</v>
          </cell>
          <cell r="Q28">
            <v>93.6</v>
          </cell>
          <cell r="R28">
            <v>80.2</v>
          </cell>
        </row>
        <row r="29">
          <cell r="B29">
            <v>36</v>
          </cell>
          <cell r="C29">
            <v>80.5</v>
          </cell>
          <cell r="D29">
            <v>97</v>
          </cell>
          <cell r="E29">
            <v>96</v>
          </cell>
          <cell r="F29">
            <v>95</v>
          </cell>
          <cell r="G29">
            <v>96.8</v>
          </cell>
          <cell r="H29">
            <v>85.5</v>
          </cell>
          <cell r="I29">
            <v>81.5</v>
          </cell>
          <cell r="J29">
            <v>93.5</v>
          </cell>
          <cell r="K29">
            <v>99.2</v>
          </cell>
          <cell r="L29">
            <v>95.8</v>
          </cell>
          <cell r="M29">
            <v>78.1</v>
          </cell>
          <cell r="N29">
            <v>95.1</v>
          </cell>
          <cell r="O29">
            <v>95.2</v>
          </cell>
          <cell r="P29">
            <v>96.7</v>
          </cell>
          <cell r="Q29">
            <v>95.8</v>
          </cell>
          <cell r="R29">
            <v>85.4</v>
          </cell>
        </row>
        <row r="30">
          <cell r="B30">
            <v>37</v>
          </cell>
          <cell r="C30">
            <v>84.6</v>
          </cell>
          <cell r="D30">
            <v>98.6</v>
          </cell>
          <cell r="E30">
            <v>98</v>
          </cell>
          <cell r="F30">
            <v>96.5</v>
          </cell>
          <cell r="G30">
            <v>98.2</v>
          </cell>
          <cell r="H30">
            <v>98.3</v>
          </cell>
          <cell r="I30">
            <v>86.1</v>
          </cell>
          <cell r="J30">
            <v>96</v>
          </cell>
          <cell r="K30">
            <v>99.5</v>
          </cell>
          <cell r="L30">
            <v>97.2</v>
          </cell>
          <cell r="M30">
            <v>80.5</v>
          </cell>
          <cell r="N30">
            <v>97.7</v>
          </cell>
          <cell r="O30">
            <v>96.3</v>
          </cell>
          <cell r="P30">
            <v>97.8</v>
          </cell>
          <cell r="Q30">
            <v>97.1</v>
          </cell>
          <cell r="R30">
            <v>88.7</v>
          </cell>
        </row>
        <row r="31">
          <cell r="B31">
            <v>38</v>
          </cell>
          <cell r="C31">
            <v>88.4</v>
          </cell>
          <cell r="D31">
            <v>99.3</v>
          </cell>
          <cell r="E31">
            <v>99.1</v>
          </cell>
          <cell r="F31">
            <v>98.7</v>
          </cell>
          <cell r="G31">
            <v>99.5</v>
          </cell>
          <cell r="H31">
            <v>92.2</v>
          </cell>
          <cell r="I31">
            <v>89.6</v>
          </cell>
          <cell r="J31">
            <v>98.5</v>
          </cell>
          <cell r="K31">
            <v>99.7</v>
          </cell>
          <cell r="L31">
            <v>98.6</v>
          </cell>
          <cell r="M31">
            <v>83.7</v>
          </cell>
          <cell r="N31">
            <v>98.7</v>
          </cell>
          <cell r="O31">
            <v>97</v>
          </cell>
          <cell r="P31">
            <v>98.8</v>
          </cell>
          <cell r="Q31">
            <v>98.8</v>
          </cell>
          <cell r="R31">
            <v>91.6</v>
          </cell>
        </row>
        <row r="32">
          <cell r="B32">
            <v>39</v>
          </cell>
          <cell r="C32">
            <v>91.4</v>
          </cell>
          <cell r="D32">
            <v>99.8</v>
          </cell>
          <cell r="E32">
            <v>99.6</v>
          </cell>
          <cell r="F32">
            <v>99.4</v>
          </cell>
          <cell r="G32">
            <v>99.9</v>
          </cell>
          <cell r="H32">
            <v>94.8</v>
          </cell>
          <cell r="I32">
            <v>92.6</v>
          </cell>
          <cell r="J32">
            <v>99.2</v>
          </cell>
          <cell r="K32">
            <v>99.9</v>
          </cell>
          <cell r="L32">
            <v>99.3</v>
          </cell>
          <cell r="M32">
            <v>86.6</v>
          </cell>
          <cell r="N32">
            <v>99.6</v>
          </cell>
          <cell r="O32">
            <v>97.8</v>
          </cell>
          <cell r="P32">
            <v>99.3</v>
          </cell>
          <cell r="Q32">
            <v>99.3</v>
          </cell>
          <cell r="R32">
            <v>94.6</v>
          </cell>
        </row>
        <row r="33">
          <cell r="B33">
            <v>40</v>
          </cell>
          <cell r="C33">
            <v>94.8</v>
          </cell>
          <cell r="D33">
            <v>99.9</v>
          </cell>
          <cell r="E33">
            <v>99.9</v>
          </cell>
          <cell r="F33">
            <v>99.9</v>
          </cell>
          <cell r="G33">
            <v>99.9</v>
          </cell>
          <cell r="H33">
            <v>96.7</v>
          </cell>
          <cell r="I33">
            <v>95.7</v>
          </cell>
          <cell r="J33">
            <v>99.9</v>
          </cell>
          <cell r="L33">
            <v>99.9</v>
          </cell>
          <cell r="M33">
            <v>90</v>
          </cell>
          <cell r="N33">
            <v>99.9</v>
          </cell>
          <cell r="O33">
            <v>98.7</v>
          </cell>
          <cell r="P33">
            <v>99.9</v>
          </cell>
          <cell r="Q33">
            <v>99.9</v>
          </cell>
          <cell r="R33">
            <v>97</v>
          </cell>
        </row>
        <row r="34">
          <cell r="B34">
            <v>41</v>
          </cell>
          <cell r="C34">
            <v>96.5</v>
          </cell>
          <cell r="H34">
            <v>98.2</v>
          </cell>
          <cell r="I34">
            <v>97.2</v>
          </cell>
          <cell r="M34">
            <v>93.3</v>
          </cell>
          <cell r="O34">
            <v>99.2</v>
          </cell>
          <cell r="R34">
            <v>98.1</v>
          </cell>
        </row>
        <row r="35">
          <cell r="B35">
            <v>42</v>
          </cell>
          <cell r="C35">
            <v>98.1</v>
          </cell>
          <cell r="H35">
            <v>98.7</v>
          </cell>
          <cell r="I35">
            <v>98.3</v>
          </cell>
          <cell r="M35">
            <v>95.7</v>
          </cell>
          <cell r="O35">
            <v>99.7</v>
          </cell>
          <cell r="R35">
            <v>99.1</v>
          </cell>
        </row>
        <row r="36">
          <cell r="B36">
            <v>43</v>
          </cell>
          <cell r="C36">
            <v>99.1</v>
          </cell>
          <cell r="H36">
            <v>99.4</v>
          </cell>
          <cell r="I36">
            <v>99.1</v>
          </cell>
          <cell r="M36">
            <v>97</v>
          </cell>
          <cell r="O36">
            <v>99.8</v>
          </cell>
          <cell r="R36">
            <v>99.4</v>
          </cell>
        </row>
        <row r="37">
          <cell r="B37">
            <v>44</v>
          </cell>
          <cell r="C37">
            <v>99.9</v>
          </cell>
          <cell r="H37">
            <v>99.9</v>
          </cell>
          <cell r="I37">
            <v>99.9</v>
          </cell>
          <cell r="M37">
            <v>99.9</v>
          </cell>
          <cell r="O37">
            <v>99.9</v>
          </cell>
          <cell r="R37">
            <v>99.9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oleObject" Target="../embeddings/oleObject_4_0.bin" /><Relationship Id="rId3" Type="http://schemas.openxmlformats.org/officeDocument/2006/relationships/oleObject" Target="../embeddings/oleObject_4_1.bin" /><Relationship Id="rId4" Type="http://schemas.openxmlformats.org/officeDocument/2006/relationships/oleObject" Target="../embeddings/oleObject_4_2.bin" /><Relationship Id="rId5" Type="http://schemas.openxmlformats.org/officeDocument/2006/relationships/oleObject" Target="../embeddings/oleObject_4_3.bin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2.xml" /><Relationship Id="rId8" Type="http://schemas.openxmlformats.org/officeDocument/2006/relationships/image" Target="../media/image6.png" /><Relationship Id="rId9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image" Target="../media/image7.png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B1:Z4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6.140625" style="0" bestFit="1" customWidth="1"/>
    <col min="3" max="25" width="4.00390625" style="0" customWidth="1"/>
    <col min="26" max="26" width="6.140625" style="0" bestFit="1" customWidth="1"/>
  </cols>
  <sheetData>
    <row r="1" spans="2:26" ht="18">
      <c r="B1" s="104" t="s">
        <v>31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6"/>
    </row>
    <row r="2" spans="2:26" ht="12.75">
      <c r="B2" s="110" t="s">
        <v>16</v>
      </c>
      <c r="C2" s="107" t="s">
        <v>34</v>
      </c>
      <c r="D2" s="107"/>
      <c r="E2" s="107"/>
      <c r="F2" s="109" t="s">
        <v>35</v>
      </c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8" t="s">
        <v>36</v>
      </c>
      <c r="R2" s="108"/>
      <c r="S2" s="108"/>
      <c r="T2" s="108"/>
      <c r="U2" s="108"/>
      <c r="V2" s="108"/>
      <c r="W2" s="108"/>
      <c r="X2" s="108"/>
      <c r="Y2" s="108"/>
      <c r="Z2" s="112" t="s">
        <v>16</v>
      </c>
    </row>
    <row r="3" spans="2:26" ht="100.5">
      <c r="B3" s="111"/>
      <c r="C3" s="6" t="s">
        <v>6</v>
      </c>
      <c r="D3" s="6" t="s">
        <v>7</v>
      </c>
      <c r="E3" s="6" t="s">
        <v>8</v>
      </c>
      <c r="F3" s="7" t="s">
        <v>18</v>
      </c>
      <c r="G3" s="7" t="s">
        <v>19</v>
      </c>
      <c r="H3" s="7" t="s">
        <v>20</v>
      </c>
      <c r="I3" s="7" t="s">
        <v>11</v>
      </c>
      <c r="J3" s="7" t="s">
        <v>9</v>
      </c>
      <c r="K3" s="7" t="s">
        <v>10</v>
      </c>
      <c r="L3" s="7" t="s">
        <v>12</v>
      </c>
      <c r="M3" s="7" t="s">
        <v>13</v>
      </c>
      <c r="N3" s="7" t="s">
        <v>17</v>
      </c>
      <c r="O3" s="7" t="s">
        <v>14</v>
      </c>
      <c r="P3" s="7" t="s">
        <v>15</v>
      </c>
      <c r="Q3" s="8" t="s">
        <v>30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113"/>
    </row>
    <row r="4" spans="2:26" ht="12.75">
      <c r="B4" s="5">
        <v>10</v>
      </c>
      <c r="C4" s="9"/>
      <c r="D4" s="9"/>
      <c r="E4" s="9"/>
      <c r="F4" s="9">
        <v>0.9</v>
      </c>
      <c r="G4" s="9"/>
      <c r="H4" s="9">
        <v>0.1</v>
      </c>
      <c r="I4" s="9">
        <v>0.4</v>
      </c>
      <c r="J4" s="9"/>
      <c r="K4" s="9">
        <v>0.2</v>
      </c>
      <c r="L4" s="9"/>
      <c r="M4" s="9">
        <v>0.3</v>
      </c>
      <c r="N4" s="9">
        <v>0.5</v>
      </c>
      <c r="O4" s="9">
        <v>1.1</v>
      </c>
      <c r="P4" s="9"/>
      <c r="Q4" s="9"/>
      <c r="R4" s="9"/>
      <c r="S4" s="9"/>
      <c r="T4" s="9">
        <v>0.3</v>
      </c>
      <c r="U4" s="9"/>
      <c r="V4" s="9">
        <v>0.1</v>
      </c>
      <c r="W4" s="9"/>
      <c r="X4" s="9"/>
      <c r="Y4" s="9">
        <v>0.3</v>
      </c>
      <c r="Z4" s="5">
        <v>10</v>
      </c>
    </row>
    <row r="5" spans="2:26" ht="12.75">
      <c r="B5" s="5">
        <v>11</v>
      </c>
      <c r="C5" s="9"/>
      <c r="D5" s="9">
        <v>0.2</v>
      </c>
      <c r="E5" s="9">
        <v>0.1</v>
      </c>
      <c r="F5" s="9">
        <v>2.3</v>
      </c>
      <c r="G5" s="9">
        <v>0.1</v>
      </c>
      <c r="H5" s="9">
        <v>0.3</v>
      </c>
      <c r="I5" s="9">
        <v>1.1</v>
      </c>
      <c r="J5" s="9"/>
      <c r="K5" s="9">
        <v>0.5</v>
      </c>
      <c r="L5" s="9"/>
      <c r="M5" s="9">
        <v>0.9</v>
      </c>
      <c r="N5" s="9">
        <v>1.5</v>
      </c>
      <c r="O5" s="9">
        <v>2.6</v>
      </c>
      <c r="P5" s="9">
        <v>0.1</v>
      </c>
      <c r="Q5" s="9">
        <v>0.9</v>
      </c>
      <c r="R5" s="9"/>
      <c r="S5" s="9">
        <v>0.9</v>
      </c>
      <c r="T5" s="9">
        <v>0.4</v>
      </c>
      <c r="U5" s="9">
        <v>0.6</v>
      </c>
      <c r="V5" s="9">
        <v>0.2</v>
      </c>
      <c r="W5" s="9">
        <v>0.2</v>
      </c>
      <c r="X5" s="9"/>
      <c r="Y5" s="9">
        <v>0.6</v>
      </c>
      <c r="Z5" s="5">
        <v>11</v>
      </c>
    </row>
    <row r="6" spans="2:26" ht="12.75">
      <c r="B6" s="5">
        <v>12</v>
      </c>
      <c r="C6" s="9"/>
      <c r="D6" s="9">
        <v>0.4</v>
      </c>
      <c r="E6" s="9">
        <v>0.2</v>
      </c>
      <c r="F6" s="9">
        <v>4.2</v>
      </c>
      <c r="G6" s="9">
        <v>0.3</v>
      </c>
      <c r="H6" s="9">
        <v>0.5</v>
      </c>
      <c r="I6" s="9">
        <v>1.8</v>
      </c>
      <c r="J6" s="9"/>
      <c r="K6" s="9">
        <v>1.3</v>
      </c>
      <c r="L6" s="9">
        <v>0.1</v>
      </c>
      <c r="M6" s="9">
        <v>2</v>
      </c>
      <c r="N6" s="9">
        <v>3.1</v>
      </c>
      <c r="O6" s="9">
        <v>4.4</v>
      </c>
      <c r="P6" s="9">
        <v>0.3</v>
      </c>
      <c r="Q6" s="9">
        <v>0.9</v>
      </c>
      <c r="R6" s="9"/>
      <c r="S6" s="9">
        <v>1.1</v>
      </c>
      <c r="T6" s="9">
        <v>0.5</v>
      </c>
      <c r="U6" s="9">
        <v>0.7</v>
      </c>
      <c r="V6" s="9">
        <v>0.4</v>
      </c>
      <c r="W6" s="9">
        <v>0.3</v>
      </c>
      <c r="X6" s="9">
        <v>0.4</v>
      </c>
      <c r="Y6" s="9">
        <v>1.2</v>
      </c>
      <c r="Z6" s="5">
        <v>12</v>
      </c>
    </row>
    <row r="7" spans="2:26" ht="12.75">
      <c r="B7" s="5">
        <v>13</v>
      </c>
      <c r="C7" s="9"/>
      <c r="D7" s="9">
        <v>0.6</v>
      </c>
      <c r="E7" s="9">
        <v>0.2</v>
      </c>
      <c r="F7" s="9">
        <v>6.9</v>
      </c>
      <c r="G7" s="9">
        <v>0.6</v>
      </c>
      <c r="H7" s="9">
        <v>0.9</v>
      </c>
      <c r="I7" s="9">
        <v>4.2</v>
      </c>
      <c r="J7" s="9">
        <v>0.1</v>
      </c>
      <c r="K7" s="9">
        <v>2.8</v>
      </c>
      <c r="L7" s="9">
        <v>0.3</v>
      </c>
      <c r="M7" s="9">
        <v>4.1</v>
      </c>
      <c r="N7" s="9">
        <v>5.2</v>
      </c>
      <c r="O7" s="9">
        <v>7.8</v>
      </c>
      <c r="P7" s="9">
        <v>0.4</v>
      </c>
      <c r="Q7" s="9">
        <v>1.1</v>
      </c>
      <c r="R7" s="9">
        <v>0.6</v>
      </c>
      <c r="S7" s="9">
        <v>1.3</v>
      </c>
      <c r="T7" s="9">
        <v>0.7</v>
      </c>
      <c r="U7" s="9">
        <v>0.7</v>
      </c>
      <c r="V7" s="9">
        <v>0.7</v>
      </c>
      <c r="W7" s="9">
        <v>0.4</v>
      </c>
      <c r="X7" s="9">
        <v>0.5</v>
      </c>
      <c r="Y7" s="9">
        <v>1.9</v>
      </c>
      <c r="Z7" s="5">
        <v>13</v>
      </c>
    </row>
    <row r="8" spans="2:26" ht="12.75">
      <c r="B8" s="5">
        <v>14</v>
      </c>
      <c r="C8" s="9">
        <v>0.1</v>
      </c>
      <c r="D8" s="9">
        <v>1.5</v>
      </c>
      <c r="E8" s="9">
        <v>0.5</v>
      </c>
      <c r="F8" s="9">
        <v>11</v>
      </c>
      <c r="G8" s="9">
        <v>0.9</v>
      </c>
      <c r="H8" s="9">
        <v>1.7</v>
      </c>
      <c r="I8" s="9">
        <v>6.4</v>
      </c>
      <c r="J8" s="9">
        <v>0.2</v>
      </c>
      <c r="K8" s="9">
        <v>5.2</v>
      </c>
      <c r="L8" s="9">
        <v>0.5</v>
      </c>
      <c r="M8" s="9">
        <v>7</v>
      </c>
      <c r="N8" s="9">
        <v>7.8</v>
      </c>
      <c r="O8" s="9">
        <v>11.1</v>
      </c>
      <c r="P8" s="9">
        <v>0.6</v>
      </c>
      <c r="Q8" s="9">
        <v>1.1</v>
      </c>
      <c r="R8" s="9">
        <v>0.8</v>
      </c>
      <c r="S8" s="9">
        <v>1.3</v>
      </c>
      <c r="T8" s="9">
        <v>0.8</v>
      </c>
      <c r="U8" s="9">
        <v>0.9</v>
      </c>
      <c r="V8" s="9">
        <v>1.4</v>
      </c>
      <c r="W8" s="9">
        <v>0.5</v>
      </c>
      <c r="X8" s="9">
        <v>1.1</v>
      </c>
      <c r="Y8" s="9">
        <v>3.5</v>
      </c>
      <c r="Z8" s="5">
        <v>14</v>
      </c>
    </row>
    <row r="9" spans="2:26" ht="12.75">
      <c r="B9" s="5">
        <v>15</v>
      </c>
      <c r="C9" s="9">
        <v>0.2</v>
      </c>
      <c r="D9" s="9">
        <v>2.7</v>
      </c>
      <c r="E9" s="9">
        <v>0.8</v>
      </c>
      <c r="F9" s="9">
        <v>15.2</v>
      </c>
      <c r="G9" s="9">
        <v>1.7</v>
      </c>
      <c r="H9" s="9">
        <v>2.8</v>
      </c>
      <c r="I9" s="9">
        <v>10.3</v>
      </c>
      <c r="J9" s="9">
        <v>0.7</v>
      </c>
      <c r="K9" s="9">
        <v>8.6</v>
      </c>
      <c r="L9" s="9">
        <v>1</v>
      </c>
      <c r="M9" s="9">
        <v>11.7</v>
      </c>
      <c r="N9" s="9">
        <v>11.1</v>
      </c>
      <c r="O9" s="9">
        <v>15.8</v>
      </c>
      <c r="P9" s="9">
        <v>1.4</v>
      </c>
      <c r="Q9" s="9">
        <v>1.2</v>
      </c>
      <c r="R9" s="9">
        <v>0.9</v>
      </c>
      <c r="S9" s="9">
        <v>1.5</v>
      </c>
      <c r="T9" s="9">
        <v>1.1</v>
      </c>
      <c r="U9" s="9">
        <v>1.1</v>
      </c>
      <c r="V9" s="9">
        <v>2.2</v>
      </c>
      <c r="W9" s="9">
        <v>0.7</v>
      </c>
      <c r="X9" s="9">
        <v>2.5</v>
      </c>
      <c r="Y9" s="9">
        <v>5.4</v>
      </c>
      <c r="Z9" s="5">
        <v>15</v>
      </c>
    </row>
    <row r="10" spans="2:26" ht="12.75">
      <c r="B10" s="5">
        <v>16</v>
      </c>
      <c r="C10" s="9">
        <v>0.2</v>
      </c>
      <c r="D10" s="9">
        <v>4</v>
      </c>
      <c r="E10" s="9">
        <v>2.1</v>
      </c>
      <c r="F10" s="9">
        <v>20.8</v>
      </c>
      <c r="G10" s="9">
        <v>2.7</v>
      </c>
      <c r="H10" s="9">
        <v>4.6</v>
      </c>
      <c r="I10" s="9">
        <v>14.9</v>
      </c>
      <c r="J10" s="9">
        <v>1.7</v>
      </c>
      <c r="K10" s="9">
        <v>13.7</v>
      </c>
      <c r="L10" s="9">
        <v>1.8</v>
      </c>
      <c r="M10" s="9">
        <v>12.8</v>
      </c>
      <c r="N10" s="9">
        <v>15.6</v>
      </c>
      <c r="O10" s="9">
        <v>20.9</v>
      </c>
      <c r="P10" s="9">
        <v>1.9</v>
      </c>
      <c r="Q10" s="9">
        <v>1.4</v>
      </c>
      <c r="R10" s="9">
        <v>1.1</v>
      </c>
      <c r="S10" s="9">
        <v>1.9</v>
      </c>
      <c r="T10" s="9">
        <v>1.3</v>
      </c>
      <c r="U10" s="9">
        <v>1.2</v>
      </c>
      <c r="V10" s="9">
        <v>3.2</v>
      </c>
      <c r="W10" s="9">
        <v>1.2</v>
      </c>
      <c r="X10" s="9">
        <v>5.4</v>
      </c>
      <c r="Y10" s="9">
        <v>8.4</v>
      </c>
      <c r="Z10" s="5">
        <v>16</v>
      </c>
    </row>
    <row r="11" spans="2:26" ht="12.75">
      <c r="B11" s="5">
        <v>17</v>
      </c>
      <c r="C11" s="9">
        <v>0.4</v>
      </c>
      <c r="D11" s="9">
        <v>5.7</v>
      </c>
      <c r="E11" s="9">
        <v>3.6</v>
      </c>
      <c r="F11" s="9">
        <v>27.1</v>
      </c>
      <c r="G11" s="9">
        <v>4.3</v>
      </c>
      <c r="H11" s="9">
        <v>7</v>
      </c>
      <c r="I11" s="9">
        <v>20.2</v>
      </c>
      <c r="J11" s="9">
        <v>2.8</v>
      </c>
      <c r="K11" s="9">
        <v>18.5</v>
      </c>
      <c r="L11" s="9">
        <v>2.8</v>
      </c>
      <c r="M11" s="9">
        <v>20</v>
      </c>
      <c r="N11" s="9">
        <v>20.7</v>
      </c>
      <c r="O11" s="9">
        <v>27.4</v>
      </c>
      <c r="P11" s="9">
        <v>2.7</v>
      </c>
      <c r="Q11" s="9">
        <v>1.6</v>
      </c>
      <c r="R11" s="9">
        <v>1.5</v>
      </c>
      <c r="S11" s="9">
        <v>2.7</v>
      </c>
      <c r="T11" s="9">
        <v>2.2</v>
      </c>
      <c r="U11" s="9">
        <v>1.6</v>
      </c>
      <c r="V11" s="9">
        <v>4.6</v>
      </c>
      <c r="W11" s="9">
        <v>1.6</v>
      </c>
      <c r="X11" s="9">
        <v>10.6</v>
      </c>
      <c r="Y11" s="9">
        <v>11.4</v>
      </c>
      <c r="Z11" s="5">
        <v>17</v>
      </c>
    </row>
    <row r="12" spans="2:26" ht="12.75">
      <c r="B12" s="5">
        <v>18</v>
      </c>
      <c r="C12" s="9">
        <v>0.6</v>
      </c>
      <c r="D12" s="9">
        <v>8.3</v>
      </c>
      <c r="E12" s="9">
        <v>6.6</v>
      </c>
      <c r="F12" s="9">
        <v>33.2</v>
      </c>
      <c r="G12" s="9">
        <v>6</v>
      </c>
      <c r="H12" s="9">
        <v>10.3</v>
      </c>
      <c r="I12" s="9">
        <v>25.2</v>
      </c>
      <c r="J12" s="9">
        <v>4.5</v>
      </c>
      <c r="K12" s="9">
        <v>25</v>
      </c>
      <c r="L12" s="9">
        <v>4.4</v>
      </c>
      <c r="M12" s="9">
        <v>25.6</v>
      </c>
      <c r="N12" s="9">
        <v>26.4</v>
      </c>
      <c r="O12" s="9">
        <v>34.3</v>
      </c>
      <c r="P12" s="9">
        <v>3.6</v>
      </c>
      <c r="Q12" s="9">
        <v>2.1</v>
      </c>
      <c r="R12" s="9">
        <v>2.2</v>
      </c>
      <c r="S12" s="9">
        <v>3.7</v>
      </c>
      <c r="T12" s="9">
        <v>3.6</v>
      </c>
      <c r="U12" s="9">
        <v>2.5</v>
      </c>
      <c r="V12" s="9">
        <v>7</v>
      </c>
      <c r="W12" s="9">
        <v>2.9</v>
      </c>
      <c r="X12" s="9">
        <v>17.3</v>
      </c>
      <c r="Y12" s="9">
        <v>14.9</v>
      </c>
      <c r="Z12" s="5">
        <v>18</v>
      </c>
    </row>
    <row r="13" spans="2:26" ht="12.75">
      <c r="B13" s="5">
        <v>19</v>
      </c>
      <c r="C13" s="9">
        <v>1.3</v>
      </c>
      <c r="D13" s="9">
        <v>11.6</v>
      </c>
      <c r="E13" s="9">
        <v>9.7</v>
      </c>
      <c r="F13" s="9">
        <v>39.7</v>
      </c>
      <c r="G13" s="9">
        <v>7.6</v>
      </c>
      <c r="H13" s="9">
        <v>14.2</v>
      </c>
      <c r="I13" s="9">
        <v>30.4</v>
      </c>
      <c r="J13" s="9">
        <v>8</v>
      </c>
      <c r="K13" s="9">
        <v>30.7</v>
      </c>
      <c r="L13" s="9">
        <v>6.7</v>
      </c>
      <c r="M13" s="9">
        <v>32.4</v>
      </c>
      <c r="N13" s="9">
        <v>31.5</v>
      </c>
      <c r="O13" s="9">
        <v>41.6</v>
      </c>
      <c r="P13" s="9">
        <v>5.2</v>
      </c>
      <c r="Q13" s="9">
        <v>2.8</v>
      </c>
      <c r="R13" s="9">
        <v>3.8</v>
      </c>
      <c r="S13" s="9">
        <v>4.9</v>
      </c>
      <c r="T13" s="9">
        <v>5.4</v>
      </c>
      <c r="U13" s="9">
        <v>3.7</v>
      </c>
      <c r="V13" s="9">
        <v>11</v>
      </c>
      <c r="W13" s="9">
        <v>4</v>
      </c>
      <c r="X13" s="9">
        <v>24.4</v>
      </c>
      <c r="Y13" s="9">
        <v>19.5</v>
      </c>
      <c r="Z13" s="5">
        <v>19</v>
      </c>
    </row>
    <row r="14" spans="2:26" ht="12.75">
      <c r="B14" s="5">
        <v>20</v>
      </c>
      <c r="C14" s="9">
        <v>2.3</v>
      </c>
      <c r="D14" s="9">
        <v>15.2</v>
      </c>
      <c r="E14" s="9">
        <v>14.6</v>
      </c>
      <c r="F14" s="9">
        <v>46.6</v>
      </c>
      <c r="G14" s="9">
        <v>9.6</v>
      </c>
      <c r="H14" s="9">
        <v>18.8</v>
      </c>
      <c r="I14" s="9">
        <v>35.6</v>
      </c>
      <c r="J14" s="9">
        <v>12.4</v>
      </c>
      <c r="K14" s="9">
        <v>32.4</v>
      </c>
      <c r="L14" s="9">
        <v>9.7</v>
      </c>
      <c r="M14" s="9">
        <v>39.6</v>
      </c>
      <c r="N14" s="9">
        <v>38.1</v>
      </c>
      <c r="O14" s="9">
        <v>48.7</v>
      </c>
      <c r="P14" s="9">
        <v>7</v>
      </c>
      <c r="Q14" s="9">
        <v>3.5</v>
      </c>
      <c r="R14" s="9">
        <v>6.1</v>
      </c>
      <c r="S14" s="9">
        <v>7</v>
      </c>
      <c r="T14" s="9">
        <v>8.1</v>
      </c>
      <c r="U14" s="9">
        <v>5.3</v>
      </c>
      <c r="V14" s="9">
        <v>14.8</v>
      </c>
      <c r="W14" s="9">
        <v>6.8</v>
      </c>
      <c r="X14" s="9">
        <v>32.9</v>
      </c>
      <c r="Y14" s="9">
        <v>24.7</v>
      </c>
      <c r="Z14" s="5">
        <v>20</v>
      </c>
    </row>
    <row r="15" spans="2:26" ht="12.75">
      <c r="B15" s="5">
        <v>21</v>
      </c>
      <c r="C15" s="9">
        <v>3.9</v>
      </c>
      <c r="D15" s="9">
        <v>21.4</v>
      </c>
      <c r="E15" s="9">
        <v>20.9</v>
      </c>
      <c r="F15" s="9">
        <v>54</v>
      </c>
      <c r="G15" s="9">
        <v>12.9</v>
      </c>
      <c r="H15" s="9">
        <v>23.7</v>
      </c>
      <c r="I15" s="9">
        <v>40.3</v>
      </c>
      <c r="J15" s="9">
        <v>17.6</v>
      </c>
      <c r="K15" s="9">
        <v>44.8</v>
      </c>
      <c r="L15" s="9">
        <v>13.5</v>
      </c>
      <c r="M15" s="9">
        <v>47.1</v>
      </c>
      <c r="N15" s="9">
        <v>45.4</v>
      </c>
      <c r="O15" s="9">
        <v>55.3</v>
      </c>
      <c r="P15" s="9">
        <v>9.2</v>
      </c>
      <c r="Q15" s="9">
        <v>4.5</v>
      </c>
      <c r="R15" s="9">
        <v>10.2</v>
      </c>
      <c r="S15" s="9">
        <v>9.9</v>
      </c>
      <c r="T15" s="9">
        <v>11.4</v>
      </c>
      <c r="U15" s="9">
        <v>9</v>
      </c>
      <c r="V15" s="9">
        <v>20.5</v>
      </c>
      <c r="W15" s="9">
        <v>9.8</v>
      </c>
      <c r="X15" s="9">
        <v>41.4</v>
      </c>
      <c r="Y15" s="9">
        <v>29.8</v>
      </c>
      <c r="Z15" s="5">
        <v>21</v>
      </c>
    </row>
    <row r="16" spans="2:26" ht="12.75">
      <c r="B16" s="5">
        <v>22</v>
      </c>
      <c r="C16" s="9">
        <v>5.9</v>
      </c>
      <c r="D16" s="9">
        <v>27</v>
      </c>
      <c r="E16" s="9">
        <v>27.9</v>
      </c>
      <c r="F16" s="9">
        <v>59.8</v>
      </c>
      <c r="G16" s="9">
        <v>17.6</v>
      </c>
      <c r="H16" s="9">
        <v>29.9</v>
      </c>
      <c r="I16" s="9">
        <v>47.5</v>
      </c>
      <c r="J16" s="9">
        <v>22.8</v>
      </c>
      <c r="K16" s="9">
        <v>52.2</v>
      </c>
      <c r="L16" s="9">
        <v>18.2</v>
      </c>
      <c r="M16" s="9">
        <v>54.3</v>
      </c>
      <c r="N16" s="9">
        <v>51.8</v>
      </c>
      <c r="O16" s="9">
        <v>60.8</v>
      </c>
      <c r="P16" s="9">
        <v>11.7</v>
      </c>
      <c r="Q16" s="9">
        <v>6.2</v>
      </c>
      <c r="R16" s="9">
        <v>15.2</v>
      </c>
      <c r="S16" s="9">
        <v>13.1</v>
      </c>
      <c r="T16" s="9">
        <v>17.1</v>
      </c>
      <c r="U16" s="9">
        <v>14.6</v>
      </c>
      <c r="V16" s="9">
        <v>26.8</v>
      </c>
      <c r="W16" s="9">
        <v>12.9</v>
      </c>
      <c r="X16" s="9">
        <v>48.9</v>
      </c>
      <c r="Y16" s="9">
        <v>35.4</v>
      </c>
      <c r="Z16" s="5">
        <v>22</v>
      </c>
    </row>
    <row r="17" spans="2:26" ht="12.75">
      <c r="B17" s="5">
        <v>23</v>
      </c>
      <c r="C17" s="9">
        <v>8.9</v>
      </c>
      <c r="D17" s="9">
        <v>34.9</v>
      </c>
      <c r="E17" s="9">
        <v>35.2</v>
      </c>
      <c r="F17" s="9">
        <v>65.5</v>
      </c>
      <c r="G17" s="9">
        <v>22.5</v>
      </c>
      <c r="H17" s="9">
        <v>36.3</v>
      </c>
      <c r="I17" s="9">
        <v>52.6</v>
      </c>
      <c r="J17" s="9">
        <v>28.8</v>
      </c>
      <c r="K17" s="9">
        <v>59.9</v>
      </c>
      <c r="L17" s="9">
        <v>23.1</v>
      </c>
      <c r="M17" s="9">
        <v>61.4</v>
      </c>
      <c r="N17" s="9">
        <v>57.8</v>
      </c>
      <c r="O17" s="9">
        <v>66.9</v>
      </c>
      <c r="P17" s="9">
        <v>15.2</v>
      </c>
      <c r="Q17" s="9">
        <v>8.7</v>
      </c>
      <c r="R17" s="9">
        <v>22.4</v>
      </c>
      <c r="S17" s="9">
        <v>17.2</v>
      </c>
      <c r="T17" s="9">
        <v>24.1</v>
      </c>
      <c r="U17" s="9">
        <v>20</v>
      </c>
      <c r="V17" s="9">
        <v>34.9</v>
      </c>
      <c r="W17" s="9">
        <v>17.5</v>
      </c>
      <c r="X17" s="9">
        <v>56.7</v>
      </c>
      <c r="Y17" s="9">
        <v>42.6</v>
      </c>
      <c r="Z17" s="5">
        <v>23</v>
      </c>
    </row>
    <row r="18" spans="2:26" ht="12.75">
      <c r="B18" s="5">
        <v>24</v>
      </c>
      <c r="C18" s="9">
        <v>12.1</v>
      </c>
      <c r="D18" s="9">
        <v>42.9</v>
      </c>
      <c r="E18" s="9">
        <v>43.3</v>
      </c>
      <c r="F18" s="9">
        <v>71.6</v>
      </c>
      <c r="G18" s="9">
        <v>28</v>
      </c>
      <c r="H18" s="9">
        <v>43.7</v>
      </c>
      <c r="I18" s="9">
        <v>58.6</v>
      </c>
      <c r="J18" s="9">
        <v>35.6</v>
      </c>
      <c r="K18" s="9">
        <v>66.6</v>
      </c>
      <c r="L18" s="9">
        <v>30.2</v>
      </c>
      <c r="M18" s="9">
        <v>67.9</v>
      </c>
      <c r="N18" s="9">
        <v>63.9</v>
      </c>
      <c r="O18" s="9">
        <v>72</v>
      </c>
      <c r="P18" s="9">
        <v>18.5</v>
      </c>
      <c r="Q18" s="9">
        <v>11.5</v>
      </c>
      <c r="R18" s="9">
        <v>30.8</v>
      </c>
      <c r="S18" s="9">
        <v>24</v>
      </c>
      <c r="T18" s="9">
        <v>31.3</v>
      </c>
      <c r="U18" s="9">
        <v>26.1</v>
      </c>
      <c r="V18" s="9">
        <v>43.5</v>
      </c>
      <c r="W18" s="9">
        <v>23.1</v>
      </c>
      <c r="X18" s="9">
        <v>64</v>
      </c>
      <c r="Y18" s="9">
        <v>50</v>
      </c>
      <c r="Z18" s="5">
        <v>24</v>
      </c>
    </row>
    <row r="19" spans="2:26" ht="12.75">
      <c r="B19" s="5">
        <v>25</v>
      </c>
      <c r="C19" s="9">
        <v>17.7</v>
      </c>
      <c r="D19" s="9">
        <v>50</v>
      </c>
      <c r="E19" s="9">
        <v>50.8</v>
      </c>
      <c r="F19" s="9">
        <v>77.7</v>
      </c>
      <c r="G19" s="9">
        <v>33.3</v>
      </c>
      <c r="H19" s="9">
        <v>50</v>
      </c>
      <c r="I19" s="9">
        <v>64.9</v>
      </c>
      <c r="J19" s="9">
        <v>42.4</v>
      </c>
      <c r="K19" s="9">
        <v>73.9</v>
      </c>
      <c r="L19" s="9">
        <v>37.4</v>
      </c>
      <c r="M19" s="9">
        <v>73.2</v>
      </c>
      <c r="N19" s="9">
        <v>69.8</v>
      </c>
      <c r="O19" s="9">
        <v>75.9</v>
      </c>
      <c r="P19" s="9">
        <v>22.3</v>
      </c>
      <c r="Q19" s="9">
        <v>16.1</v>
      </c>
      <c r="R19" s="9">
        <v>40.4</v>
      </c>
      <c r="S19" s="9">
        <v>30.7</v>
      </c>
      <c r="T19" s="9">
        <v>40.4</v>
      </c>
      <c r="U19" s="9">
        <v>34.3</v>
      </c>
      <c r="V19" s="9">
        <v>53.4</v>
      </c>
      <c r="W19" s="9">
        <v>30.1</v>
      </c>
      <c r="X19" s="9">
        <v>70.7</v>
      </c>
      <c r="Y19" s="9">
        <v>57</v>
      </c>
      <c r="Z19" s="5">
        <v>25</v>
      </c>
    </row>
    <row r="20" spans="2:26" ht="12.75">
      <c r="B20" s="5">
        <v>26</v>
      </c>
      <c r="C20" s="9">
        <v>24.8</v>
      </c>
      <c r="D20" s="9">
        <v>56</v>
      </c>
      <c r="E20" s="9">
        <v>59</v>
      </c>
      <c r="F20" s="9">
        <v>82.8</v>
      </c>
      <c r="G20" s="9">
        <v>39.8</v>
      </c>
      <c r="H20" s="9">
        <v>56.2</v>
      </c>
      <c r="I20" s="9">
        <v>70.5</v>
      </c>
      <c r="J20" s="9">
        <v>50.3</v>
      </c>
      <c r="K20" s="9">
        <v>79.2</v>
      </c>
      <c r="L20" s="9">
        <v>44.4</v>
      </c>
      <c r="M20" s="9">
        <v>77.1</v>
      </c>
      <c r="N20" s="9">
        <v>74.5</v>
      </c>
      <c r="O20" s="9">
        <v>79.5</v>
      </c>
      <c r="P20" s="9">
        <v>26</v>
      </c>
      <c r="Q20" s="9">
        <v>20.3</v>
      </c>
      <c r="R20" s="9">
        <v>52</v>
      </c>
      <c r="S20" s="9">
        <v>37.7</v>
      </c>
      <c r="T20" s="9">
        <v>50.4</v>
      </c>
      <c r="U20" s="9">
        <v>43.5</v>
      </c>
      <c r="V20" s="9">
        <v>62.1</v>
      </c>
      <c r="W20" s="9">
        <v>37.5</v>
      </c>
      <c r="X20" s="9">
        <v>76.2</v>
      </c>
      <c r="Y20" s="9">
        <v>63.5</v>
      </c>
      <c r="Z20" s="5">
        <v>26</v>
      </c>
    </row>
    <row r="21" spans="2:26" ht="12.75">
      <c r="B21" s="5">
        <v>27</v>
      </c>
      <c r="C21" s="9">
        <v>31.5</v>
      </c>
      <c r="D21" s="9">
        <v>63.9</v>
      </c>
      <c r="E21" s="9">
        <v>66.2</v>
      </c>
      <c r="F21" s="9">
        <v>87</v>
      </c>
      <c r="G21" s="9">
        <v>47.4</v>
      </c>
      <c r="H21" s="9">
        <v>61.6</v>
      </c>
      <c r="I21" s="9">
        <v>74.9</v>
      </c>
      <c r="J21" s="9">
        <v>57.4</v>
      </c>
      <c r="K21" s="9">
        <v>83.1</v>
      </c>
      <c r="L21" s="9">
        <v>52.9</v>
      </c>
      <c r="M21" s="9">
        <v>81.3</v>
      </c>
      <c r="N21" s="9">
        <v>79.8</v>
      </c>
      <c r="O21" s="9">
        <v>83.4</v>
      </c>
      <c r="P21" s="9">
        <v>30.2</v>
      </c>
      <c r="Q21" s="9">
        <v>26</v>
      </c>
      <c r="R21" s="9">
        <v>61.9</v>
      </c>
      <c r="S21" s="9">
        <v>45.4</v>
      </c>
      <c r="T21" s="9">
        <v>58.9</v>
      </c>
      <c r="U21" s="9">
        <v>51.7</v>
      </c>
      <c r="V21" s="9">
        <v>69.9</v>
      </c>
      <c r="W21" s="9">
        <v>46</v>
      </c>
      <c r="X21" s="9">
        <v>82.3</v>
      </c>
      <c r="Y21" s="9">
        <v>69.9</v>
      </c>
      <c r="Z21" s="5">
        <v>27</v>
      </c>
    </row>
    <row r="22" spans="2:26" ht="12.75">
      <c r="B22" s="5">
        <v>28</v>
      </c>
      <c r="C22" s="9">
        <v>39.2</v>
      </c>
      <c r="D22" s="9">
        <v>71.4</v>
      </c>
      <c r="E22" s="9">
        <v>72.6</v>
      </c>
      <c r="F22" s="9">
        <v>90.1</v>
      </c>
      <c r="G22" s="9">
        <v>53.6</v>
      </c>
      <c r="H22" s="9">
        <v>69</v>
      </c>
      <c r="I22" s="9">
        <v>78.7</v>
      </c>
      <c r="J22" s="9">
        <v>64.5</v>
      </c>
      <c r="K22" s="9">
        <v>86.8</v>
      </c>
      <c r="L22" s="9">
        <v>59.8</v>
      </c>
      <c r="M22" s="9">
        <v>85</v>
      </c>
      <c r="N22" s="9">
        <v>83.6</v>
      </c>
      <c r="O22" s="9">
        <v>86.4</v>
      </c>
      <c r="P22" s="9">
        <v>34.2</v>
      </c>
      <c r="Q22" s="9">
        <v>33.3</v>
      </c>
      <c r="R22" s="9">
        <v>71.3</v>
      </c>
      <c r="S22" s="9">
        <v>53.2</v>
      </c>
      <c r="T22" s="9">
        <v>68.5</v>
      </c>
      <c r="U22" s="9">
        <v>59.9</v>
      </c>
      <c r="V22" s="9">
        <v>77.3</v>
      </c>
      <c r="W22" s="9">
        <v>53.8</v>
      </c>
      <c r="X22" s="9">
        <v>86.9</v>
      </c>
      <c r="Y22" s="9">
        <v>75</v>
      </c>
      <c r="Z22" s="5">
        <v>28</v>
      </c>
    </row>
    <row r="23" spans="2:26" ht="12.75">
      <c r="B23" s="5">
        <v>29</v>
      </c>
      <c r="C23" s="9">
        <v>47.8</v>
      </c>
      <c r="D23" s="9">
        <v>77</v>
      </c>
      <c r="E23" s="9">
        <v>78.7</v>
      </c>
      <c r="F23" s="9">
        <v>92.7</v>
      </c>
      <c r="G23" s="9">
        <v>59.4</v>
      </c>
      <c r="H23" s="9">
        <v>74.1</v>
      </c>
      <c r="I23" s="9">
        <v>82.6</v>
      </c>
      <c r="J23" s="9">
        <v>71.2</v>
      </c>
      <c r="K23" s="9">
        <v>89.8</v>
      </c>
      <c r="L23" s="9">
        <v>67.8</v>
      </c>
      <c r="M23" s="9">
        <v>87.7</v>
      </c>
      <c r="N23" s="9">
        <v>86.6</v>
      </c>
      <c r="O23" s="9">
        <v>89.3</v>
      </c>
      <c r="P23" s="9">
        <v>39.9</v>
      </c>
      <c r="Q23" s="9">
        <v>41.6</v>
      </c>
      <c r="R23" s="9">
        <v>79.1</v>
      </c>
      <c r="S23" s="9">
        <v>60.7</v>
      </c>
      <c r="T23" s="9">
        <v>76.4</v>
      </c>
      <c r="U23" s="9">
        <v>68.6</v>
      </c>
      <c r="V23" s="9">
        <v>84.3</v>
      </c>
      <c r="W23" s="9">
        <v>61.5</v>
      </c>
      <c r="X23" s="9">
        <v>90.7</v>
      </c>
      <c r="Y23" s="9">
        <v>80.6</v>
      </c>
      <c r="Z23" s="5">
        <v>29</v>
      </c>
    </row>
    <row r="24" spans="2:26" ht="12.75">
      <c r="B24" s="5">
        <v>30</v>
      </c>
      <c r="C24" s="9">
        <v>56.4</v>
      </c>
      <c r="D24" s="9">
        <v>81.3</v>
      </c>
      <c r="E24" s="9">
        <v>84</v>
      </c>
      <c r="F24" s="9">
        <v>95.2</v>
      </c>
      <c r="G24" s="9">
        <v>66.1</v>
      </c>
      <c r="H24" s="9">
        <v>78.2</v>
      </c>
      <c r="I24" s="9">
        <v>85.8</v>
      </c>
      <c r="J24" s="9">
        <v>78</v>
      </c>
      <c r="K24" s="9">
        <v>92.2</v>
      </c>
      <c r="L24" s="9">
        <v>74.2</v>
      </c>
      <c r="M24" s="9">
        <v>90.9</v>
      </c>
      <c r="N24" s="9">
        <v>89.4</v>
      </c>
      <c r="O24" s="9">
        <v>91.5</v>
      </c>
      <c r="P24" s="9">
        <v>44.9</v>
      </c>
      <c r="Q24" s="9">
        <v>50.6</v>
      </c>
      <c r="R24" s="9">
        <v>85.9</v>
      </c>
      <c r="S24" s="9">
        <v>67.7</v>
      </c>
      <c r="T24" s="9">
        <v>81.8</v>
      </c>
      <c r="U24" s="9">
        <v>76.2</v>
      </c>
      <c r="V24" s="9">
        <v>89.4</v>
      </c>
      <c r="W24" s="9">
        <v>67.9</v>
      </c>
      <c r="X24" s="9">
        <v>93.2</v>
      </c>
      <c r="Y24" s="9">
        <v>84.3</v>
      </c>
      <c r="Z24" s="5">
        <v>30</v>
      </c>
    </row>
    <row r="25" spans="2:26" ht="12.75">
      <c r="B25" s="5">
        <v>31</v>
      </c>
      <c r="C25" s="9">
        <v>64.2</v>
      </c>
      <c r="D25" s="9">
        <v>86</v>
      </c>
      <c r="E25" s="9">
        <v>88.2</v>
      </c>
      <c r="F25" s="9">
        <v>96.7</v>
      </c>
      <c r="G25" s="9">
        <v>72.8</v>
      </c>
      <c r="H25" s="9">
        <v>83</v>
      </c>
      <c r="I25" s="9">
        <v>88.9</v>
      </c>
      <c r="J25" s="9">
        <v>82.2</v>
      </c>
      <c r="K25" s="9">
        <v>94.1</v>
      </c>
      <c r="L25" s="9">
        <v>80</v>
      </c>
      <c r="M25" s="9">
        <v>93.2</v>
      </c>
      <c r="N25" s="9">
        <v>92.1</v>
      </c>
      <c r="O25" s="9">
        <v>93.7</v>
      </c>
      <c r="P25" s="9">
        <v>50.3</v>
      </c>
      <c r="Q25" s="9">
        <v>57.9</v>
      </c>
      <c r="R25" s="9">
        <v>91.3</v>
      </c>
      <c r="S25" s="9">
        <v>75.3</v>
      </c>
      <c r="T25" s="9">
        <v>89.5</v>
      </c>
      <c r="U25" s="9">
        <v>83.4</v>
      </c>
      <c r="V25" s="9">
        <v>93.5</v>
      </c>
      <c r="W25" s="9">
        <v>74.1</v>
      </c>
      <c r="X25" s="9">
        <v>95.3</v>
      </c>
      <c r="Y25" s="9">
        <v>89.6</v>
      </c>
      <c r="Z25" s="5">
        <v>31</v>
      </c>
    </row>
    <row r="26" spans="2:26" ht="12.75">
      <c r="B26" s="5">
        <v>32</v>
      </c>
      <c r="C26" s="9">
        <v>71.3</v>
      </c>
      <c r="D26" s="9">
        <v>90.1</v>
      </c>
      <c r="E26" s="9">
        <v>91</v>
      </c>
      <c r="F26" s="9">
        <v>97.7</v>
      </c>
      <c r="G26" s="9">
        <v>79.3</v>
      </c>
      <c r="H26" s="9">
        <v>87.4</v>
      </c>
      <c r="I26" s="9">
        <v>91.6</v>
      </c>
      <c r="J26" s="9">
        <v>87.9</v>
      </c>
      <c r="K26" s="9">
        <v>96.1</v>
      </c>
      <c r="L26" s="9">
        <v>84.8</v>
      </c>
      <c r="M26" s="9">
        <v>94.5</v>
      </c>
      <c r="N26" s="9">
        <v>94</v>
      </c>
      <c r="O26" s="9">
        <v>95.4</v>
      </c>
      <c r="P26" s="9">
        <v>56</v>
      </c>
      <c r="Q26" s="9">
        <v>66.2</v>
      </c>
      <c r="R26" s="9">
        <v>95</v>
      </c>
      <c r="S26" s="9">
        <v>81.3</v>
      </c>
      <c r="T26" s="9">
        <v>93.4</v>
      </c>
      <c r="U26" s="9">
        <v>88.6</v>
      </c>
      <c r="V26" s="9">
        <v>95.6</v>
      </c>
      <c r="W26" s="9">
        <v>79.6</v>
      </c>
      <c r="X26" s="9">
        <v>97</v>
      </c>
      <c r="Y26" s="9">
        <v>91.6</v>
      </c>
      <c r="Z26" s="5">
        <v>32</v>
      </c>
    </row>
    <row r="27" spans="2:26" ht="12.75">
      <c r="B27" s="5">
        <v>33</v>
      </c>
      <c r="C27" s="9">
        <v>79</v>
      </c>
      <c r="D27" s="9">
        <v>93.8</v>
      </c>
      <c r="E27" s="9">
        <v>90</v>
      </c>
      <c r="F27" s="9">
        <v>98.8</v>
      </c>
      <c r="G27" s="9">
        <v>85.1</v>
      </c>
      <c r="H27" s="9">
        <v>90.1</v>
      </c>
      <c r="I27" s="9">
        <v>94</v>
      </c>
      <c r="J27" s="9">
        <v>91.1</v>
      </c>
      <c r="K27" s="9">
        <v>97.5</v>
      </c>
      <c r="L27" s="9">
        <v>89.3</v>
      </c>
      <c r="M27" s="9">
        <v>96.4</v>
      </c>
      <c r="N27" s="9">
        <v>95.5</v>
      </c>
      <c r="O27" s="9">
        <v>96.2</v>
      </c>
      <c r="P27" s="9">
        <v>62.7</v>
      </c>
      <c r="Q27" s="9">
        <v>74.1</v>
      </c>
      <c r="R27" s="9">
        <v>97.2</v>
      </c>
      <c r="S27" s="9">
        <v>86.2</v>
      </c>
      <c r="T27" s="9">
        <v>96.1</v>
      </c>
      <c r="U27" s="9">
        <v>93.1</v>
      </c>
      <c r="V27" s="9">
        <v>97.4</v>
      </c>
      <c r="W27" s="9">
        <v>84.8</v>
      </c>
      <c r="X27" s="9">
        <v>98.2</v>
      </c>
      <c r="Y27" s="9">
        <v>94.3</v>
      </c>
      <c r="Z27" s="5">
        <v>33</v>
      </c>
    </row>
    <row r="28" spans="2:26" ht="12.75">
      <c r="B28" s="5">
        <v>34</v>
      </c>
      <c r="C28" s="9">
        <v>85.2</v>
      </c>
      <c r="D28" s="9">
        <v>95.8</v>
      </c>
      <c r="E28" s="9">
        <v>96</v>
      </c>
      <c r="F28" s="9">
        <v>99.4</v>
      </c>
      <c r="G28" s="9">
        <v>90</v>
      </c>
      <c r="H28" s="9">
        <v>92.7</v>
      </c>
      <c r="I28" s="9">
        <v>96.1</v>
      </c>
      <c r="J28" s="9">
        <v>93.9</v>
      </c>
      <c r="K28" s="9">
        <v>98.5</v>
      </c>
      <c r="L28" s="9">
        <v>92.7</v>
      </c>
      <c r="M28" s="9">
        <v>97.4</v>
      </c>
      <c r="N28" s="9">
        <v>96.8</v>
      </c>
      <c r="O28" s="9">
        <v>97.3</v>
      </c>
      <c r="P28" s="9">
        <v>69.2</v>
      </c>
      <c r="Q28" s="9">
        <v>80.3</v>
      </c>
      <c r="R28" s="9">
        <v>98.7</v>
      </c>
      <c r="S28" s="9">
        <v>90.7</v>
      </c>
      <c r="T28" s="9">
        <v>97.9</v>
      </c>
      <c r="U28" s="9">
        <v>95.4</v>
      </c>
      <c r="V28" s="9">
        <v>98.4</v>
      </c>
      <c r="W28" s="9">
        <v>89.9</v>
      </c>
      <c r="X28" s="9">
        <v>99.1</v>
      </c>
      <c r="Y28" s="9">
        <v>96.4</v>
      </c>
      <c r="Z28" s="5">
        <v>34</v>
      </c>
    </row>
    <row r="29" spans="2:26" ht="12.75">
      <c r="B29" s="5">
        <v>35</v>
      </c>
      <c r="C29" s="9">
        <v>90</v>
      </c>
      <c r="D29" s="9">
        <v>97.3</v>
      </c>
      <c r="E29" s="9">
        <v>97.2</v>
      </c>
      <c r="F29" s="9">
        <v>99.9</v>
      </c>
      <c r="G29" s="9">
        <v>93.5</v>
      </c>
      <c r="H29" s="9">
        <v>95.3</v>
      </c>
      <c r="I29" s="9">
        <v>97.6</v>
      </c>
      <c r="J29" s="9">
        <v>95.7</v>
      </c>
      <c r="K29" s="9">
        <v>99.5</v>
      </c>
      <c r="L29" s="9">
        <v>95.6</v>
      </c>
      <c r="M29" s="9">
        <v>98.7</v>
      </c>
      <c r="N29" s="9">
        <v>97.6</v>
      </c>
      <c r="O29" s="9">
        <v>98.3</v>
      </c>
      <c r="P29" s="9">
        <v>75</v>
      </c>
      <c r="Q29" s="9">
        <v>87.1</v>
      </c>
      <c r="R29" s="9">
        <v>99.6</v>
      </c>
      <c r="S29" s="9">
        <v>94.6</v>
      </c>
      <c r="T29" s="9">
        <v>98.8</v>
      </c>
      <c r="U29" s="9">
        <v>98</v>
      </c>
      <c r="V29" s="9">
        <v>99.3</v>
      </c>
      <c r="W29" s="9">
        <v>93.2</v>
      </c>
      <c r="X29" s="9">
        <v>99.6</v>
      </c>
      <c r="Y29" s="9">
        <v>97.6</v>
      </c>
      <c r="Z29" s="5">
        <v>35</v>
      </c>
    </row>
    <row r="30" spans="2:26" ht="12.75">
      <c r="B30" s="5">
        <v>36</v>
      </c>
      <c r="C30" s="9">
        <v>94.1</v>
      </c>
      <c r="D30" s="9">
        <v>98.3</v>
      </c>
      <c r="E30" s="9">
        <v>98.9</v>
      </c>
      <c r="F30" s="9">
        <v>100</v>
      </c>
      <c r="G30" s="9">
        <v>96.2</v>
      </c>
      <c r="H30" s="9">
        <v>97</v>
      </c>
      <c r="I30" s="9">
        <v>98.3</v>
      </c>
      <c r="J30" s="9">
        <v>97.6</v>
      </c>
      <c r="K30" s="9">
        <v>99.7</v>
      </c>
      <c r="L30" s="9">
        <v>97.3</v>
      </c>
      <c r="M30" s="9">
        <v>99.1</v>
      </c>
      <c r="N30" s="9">
        <v>98.5</v>
      </c>
      <c r="O30" s="9">
        <v>98.9</v>
      </c>
      <c r="P30" s="9">
        <v>81</v>
      </c>
      <c r="Q30" s="9">
        <v>92.5</v>
      </c>
      <c r="R30" s="9">
        <v>99.8</v>
      </c>
      <c r="S30" s="9">
        <v>96.7</v>
      </c>
      <c r="T30" s="9">
        <v>99.4</v>
      </c>
      <c r="U30" s="9">
        <v>99.1</v>
      </c>
      <c r="V30" s="9">
        <v>99.6</v>
      </c>
      <c r="W30" s="9">
        <v>96.1</v>
      </c>
      <c r="X30" s="9">
        <v>99.8</v>
      </c>
      <c r="Y30" s="9">
        <v>98.6</v>
      </c>
      <c r="Z30" s="5">
        <v>36</v>
      </c>
    </row>
    <row r="31" spans="2:26" ht="12.75">
      <c r="B31" s="5">
        <v>37</v>
      </c>
      <c r="C31" s="9">
        <v>96.2</v>
      </c>
      <c r="D31" s="9">
        <v>99</v>
      </c>
      <c r="E31" s="9">
        <v>99.6</v>
      </c>
      <c r="F31" s="9"/>
      <c r="G31" s="9">
        <v>97.6</v>
      </c>
      <c r="H31" s="9">
        <v>98.2</v>
      </c>
      <c r="I31" s="9">
        <v>99.1</v>
      </c>
      <c r="J31" s="9">
        <v>98.6</v>
      </c>
      <c r="K31" s="9">
        <v>99.9</v>
      </c>
      <c r="L31" s="9">
        <v>98.9</v>
      </c>
      <c r="M31" s="9">
        <v>99.5</v>
      </c>
      <c r="N31" s="9">
        <v>99</v>
      </c>
      <c r="O31" s="9">
        <v>99.4</v>
      </c>
      <c r="P31" s="9">
        <v>86.4</v>
      </c>
      <c r="Q31" s="9">
        <v>96</v>
      </c>
      <c r="R31" s="9">
        <v>99.9</v>
      </c>
      <c r="S31" s="9">
        <v>98.1</v>
      </c>
      <c r="T31" s="9">
        <v>99.8</v>
      </c>
      <c r="U31" s="9">
        <v>99.8</v>
      </c>
      <c r="V31" s="9">
        <v>99.9</v>
      </c>
      <c r="W31" s="9">
        <v>97.9</v>
      </c>
      <c r="X31" s="9">
        <v>99.9</v>
      </c>
      <c r="Y31" s="9">
        <v>99.2</v>
      </c>
      <c r="Z31" s="5">
        <v>37</v>
      </c>
    </row>
    <row r="32" spans="2:26" ht="12.75">
      <c r="B32" s="5">
        <v>38</v>
      </c>
      <c r="C32" s="9">
        <v>98.1</v>
      </c>
      <c r="D32" s="9">
        <v>99.5</v>
      </c>
      <c r="E32" s="9">
        <v>99.8</v>
      </c>
      <c r="F32" s="9"/>
      <c r="G32" s="9">
        <v>99.1</v>
      </c>
      <c r="H32" s="9">
        <v>98.9</v>
      </c>
      <c r="I32" s="9">
        <v>99.6</v>
      </c>
      <c r="J32" s="9">
        <v>99.1</v>
      </c>
      <c r="K32" s="9">
        <v>100</v>
      </c>
      <c r="L32" s="9">
        <v>99.7</v>
      </c>
      <c r="M32" s="9">
        <v>99.8</v>
      </c>
      <c r="N32" s="9">
        <v>99.5</v>
      </c>
      <c r="O32" s="9">
        <v>99.7</v>
      </c>
      <c r="P32" s="9">
        <v>91.5</v>
      </c>
      <c r="Q32" s="9">
        <v>98.6</v>
      </c>
      <c r="R32" s="9">
        <v>100</v>
      </c>
      <c r="S32" s="9">
        <v>99.3</v>
      </c>
      <c r="T32" s="9">
        <v>99.9</v>
      </c>
      <c r="U32" s="9">
        <v>100</v>
      </c>
      <c r="V32" s="9">
        <v>100</v>
      </c>
      <c r="W32" s="9">
        <v>99</v>
      </c>
      <c r="X32" s="9">
        <v>100</v>
      </c>
      <c r="Y32" s="9">
        <v>99.8</v>
      </c>
      <c r="Z32" s="5">
        <v>38</v>
      </c>
    </row>
    <row r="33" spans="2:26" ht="12.75">
      <c r="B33" s="5">
        <v>39</v>
      </c>
      <c r="C33" s="9">
        <v>99.3</v>
      </c>
      <c r="D33" s="9">
        <v>99.9</v>
      </c>
      <c r="E33" s="9">
        <v>99.9</v>
      </c>
      <c r="F33" s="9"/>
      <c r="G33" s="9">
        <v>99.8</v>
      </c>
      <c r="H33" s="9">
        <v>99.6</v>
      </c>
      <c r="I33" s="9">
        <v>99.9</v>
      </c>
      <c r="J33" s="9">
        <v>99.7</v>
      </c>
      <c r="K33" s="9"/>
      <c r="L33" s="9">
        <v>99.9</v>
      </c>
      <c r="M33" s="9">
        <v>99.9</v>
      </c>
      <c r="N33" s="9">
        <v>99.8</v>
      </c>
      <c r="O33" s="9">
        <v>99.8</v>
      </c>
      <c r="P33" s="9">
        <v>95.8</v>
      </c>
      <c r="Q33" s="9">
        <v>99.5</v>
      </c>
      <c r="R33" s="9"/>
      <c r="S33" s="9">
        <v>99.8</v>
      </c>
      <c r="T33" s="9">
        <v>100</v>
      </c>
      <c r="U33" s="9"/>
      <c r="V33" s="9"/>
      <c r="W33" s="9">
        <v>99.9</v>
      </c>
      <c r="X33" s="9"/>
      <c r="Y33" s="9">
        <v>99.9</v>
      </c>
      <c r="Z33" s="5">
        <v>39</v>
      </c>
    </row>
    <row r="34" spans="2:26" ht="12.75">
      <c r="B34" s="5">
        <v>40</v>
      </c>
      <c r="C34" s="9">
        <v>100</v>
      </c>
      <c r="D34" s="9">
        <v>100.03</v>
      </c>
      <c r="E34" s="9">
        <v>100</v>
      </c>
      <c r="F34" s="9"/>
      <c r="G34" s="9">
        <v>100</v>
      </c>
      <c r="H34" s="9">
        <v>100</v>
      </c>
      <c r="I34" s="9">
        <v>100</v>
      </c>
      <c r="J34" s="9">
        <v>100</v>
      </c>
      <c r="K34" s="9"/>
      <c r="L34" s="9">
        <v>100</v>
      </c>
      <c r="M34" s="9">
        <v>100</v>
      </c>
      <c r="N34" s="9">
        <v>100</v>
      </c>
      <c r="O34" s="9">
        <v>100</v>
      </c>
      <c r="P34" s="9">
        <v>100</v>
      </c>
      <c r="Q34" s="9">
        <v>100</v>
      </c>
      <c r="R34" s="9"/>
      <c r="S34" s="9">
        <v>100</v>
      </c>
      <c r="T34" s="9"/>
      <c r="U34" s="9"/>
      <c r="V34" s="9"/>
      <c r="W34" s="9">
        <v>100</v>
      </c>
      <c r="X34" s="9"/>
      <c r="Y34" s="9">
        <v>100</v>
      </c>
      <c r="Z34" s="5">
        <v>40</v>
      </c>
    </row>
    <row r="35" spans="2:26" ht="12.75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5"/>
    </row>
    <row r="36" spans="2:26" ht="12.75">
      <c r="B36" s="1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5"/>
    </row>
    <row r="37" spans="2:26" ht="12.75">
      <c r="B37" s="1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5"/>
    </row>
    <row r="38" spans="2:26" ht="12.75">
      <c r="B38" s="15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5"/>
    </row>
    <row r="39" spans="2:26" ht="12.75">
      <c r="B39" s="15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5"/>
    </row>
    <row r="40" spans="2:26" ht="12.7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</sheetData>
  <sheetProtection password="CC0B" sheet="1" objects="1" scenarios="1"/>
  <mergeCells count="6">
    <mergeCell ref="B1:Z1"/>
    <mergeCell ref="C2:E2"/>
    <mergeCell ref="Q2:Y2"/>
    <mergeCell ref="F2:P2"/>
    <mergeCell ref="B2:B3"/>
    <mergeCell ref="Z2:Z3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B1:Z3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6.140625" style="0" bestFit="1" customWidth="1"/>
    <col min="3" max="25" width="4.00390625" style="0" customWidth="1"/>
    <col min="26" max="26" width="6.140625" style="0" bestFit="1" customWidth="1"/>
  </cols>
  <sheetData>
    <row r="1" spans="2:26" ht="18">
      <c r="B1" s="104" t="s">
        <v>29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6"/>
    </row>
    <row r="2" spans="2:26" ht="12.75">
      <c r="B2" s="110" t="s">
        <v>16</v>
      </c>
      <c r="C2" s="107" t="s">
        <v>34</v>
      </c>
      <c r="D2" s="107"/>
      <c r="E2" s="107"/>
      <c r="F2" s="109" t="s">
        <v>35</v>
      </c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8" t="s">
        <v>36</v>
      </c>
      <c r="R2" s="108"/>
      <c r="S2" s="108"/>
      <c r="T2" s="108"/>
      <c r="U2" s="108"/>
      <c r="V2" s="108"/>
      <c r="W2" s="108"/>
      <c r="X2" s="108"/>
      <c r="Y2" s="108"/>
      <c r="Z2" s="112" t="s">
        <v>16</v>
      </c>
    </row>
    <row r="3" spans="2:26" ht="100.5">
      <c r="B3" s="111"/>
      <c r="C3" s="6" t="s">
        <v>6</v>
      </c>
      <c r="D3" s="6" t="s">
        <v>7</v>
      </c>
      <c r="E3" s="6" t="s">
        <v>8</v>
      </c>
      <c r="F3" s="7" t="s">
        <v>18</v>
      </c>
      <c r="G3" s="7" t="s">
        <v>19</v>
      </c>
      <c r="H3" s="7" t="s">
        <v>20</v>
      </c>
      <c r="I3" s="7" t="s">
        <v>11</v>
      </c>
      <c r="J3" s="7" t="s">
        <v>9</v>
      </c>
      <c r="K3" s="7" t="s">
        <v>10</v>
      </c>
      <c r="L3" s="7" t="s">
        <v>12</v>
      </c>
      <c r="M3" s="7" t="s">
        <v>13</v>
      </c>
      <c r="N3" s="7" t="s">
        <v>17</v>
      </c>
      <c r="O3" s="7" t="s">
        <v>14</v>
      </c>
      <c r="P3" s="7" t="s">
        <v>15</v>
      </c>
      <c r="Q3" s="8" t="s">
        <v>30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113"/>
    </row>
    <row r="4" spans="2:26" ht="12.75">
      <c r="B4" s="5">
        <v>10</v>
      </c>
      <c r="C4" s="9"/>
      <c r="D4" s="9"/>
      <c r="E4" s="9"/>
      <c r="F4" s="9">
        <v>1.2</v>
      </c>
      <c r="G4" s="9"/>
      <c r="H4" s="9"/>
      <c r="I4" s="9">
        <v>0.5</v>
      </c>
      <c r="J4" s="9"/>
      <c r="K4" s="9">
        <v>0.2</v>
      </c>
      <c r="L4" s="9"/>
      <c r="M4" s="9"/>
      <c r="N4" s="9"/>
      <c r="O4" s="9">
        <v>0.5</v>
      </c>
      <c r="P4" s="9"/>
      <c r="Q4" s="12"/>
      <c r="R4" s="12"/>
      <c r="S4" s="12"/>
      <c r="T4" s="12">
        <v>0.1</v>
      </c>
      <c r="U4" s="12"/>
      <c r="V4" s="12">
        <v>0.1</v>
      </c>
      <c r="W4" s="12"/>
      <c r="X4" s="12"/>
      <c r="Y4" s="12">
        <v>0.1</v>
      </c>
      <c r="Z4" s="5">
        <v>10</v>
      </c>
    </row>
    <row r="5" spans="2:26" ht="12.75">
      <c r="B5" s="5">
        <v>11</v>
      </c>
      <c r="C5" s="9"/>
      <c r="D5" s="9">
        <v>0.4</v>
      </c>
      <c r="E5" s="9">
        <v>0.2</v>
      </c>
      <c r="F5" s="9">
        <v>3.6</v>
      </c>
      <c r="G5" s="9"/>
      <c r="H5" s="9">
        <v>0.2</v>
      </c>
      <c r="I5" s="9">
        <v>1.7</v>
      </c>
      <c r="J5" s="9"/>
      <c r="K5" s="9">
        <v>0.6</v>
      </c>
      <c r="L5" s="9"/>
      <c r="M5" s="9">
        <v>0.2</v>
      </c>
      <c r="N5" s="9">
        <v>0.2</v>
      </c>
      <c r="O5" s="9">
        <v>1</v>
      </c>
      <c r="P5" s="9"/>
      <c r="Q5" s="12"/>
      <c r="R5" s="12"/>
      <c r="S5" s="12"/>
      <c r="T5" s="12">
        <v>0.2</v>
      </c>
      <c r="U5" s="12"/>
      <c r="V5" s="12">
        <v>0.1</v>
      </c>
      <c r="W5" s="12"/>
      <c r="X5" s="12"/>
      <c r="Y5" s="12">
        <v>0.5</v>
      </c>
      <c r="Z5" s="5">
        <v>11</v>
      </c>
    </row>
    <row r="6" spans="2:26" ht="12.75">
      <c r="B6" s="5">
        <v>12</v>
      </c>
      <c r="C6" s="9"/>
      <c r="D6" s="9">
        <v>0.6</v>
      </c>
      <c r="E6" s="9">
        <v>0.3</v>
      </c>
      <c r="F6" s="9">
        <v>6.6</v>
      </c>
      <c r="G6" s="9"/>
      <c r="H6" s="9">
        <v>0.4</v>
      </c>
      <c r="I6" s="9">
        <v>3</v>
      </c>
      <c r="J6" s="9"/>
      <c r="K6" s="9">
        <v>1.8</v>
      </c>
      <c r="L6" s="9"/>
      <c r="M6" s="9">
        <v>0.6</v>
      </c>
      <c r="N6" s="9">
        <v>0.6</v>
      </c>
      <c r="O6" s="9">
        <v>2.7</v>
      </c>
      <c r="P6" s="9"/>
      <c r="Q6" s="12"/>
      <c r="R6" s="12"/>
      <c r="S6" s="12">
        <v>0.1</v>
      </c>
      <c r="T6" s="12">
        <v>0.2</v>
      </c>
      <c r="U6" s="12"/>
      <c r="V6" s="12">
        <v>0.1</v>
      </c>
      <c r="W6" s="12">
        <v>0.2</v>
      </c>
      <c r="X6" s="12">
        <v>0.1</v>
      </c>
      <c r="Y6" s="12">
        <v>1.2</v>
      </c>
      <c r="Z6" s="5">
        <v>12</v>
      </c>
    </row>
    <row r="7" spans="2:26" ht="12.75">
      <c r="B7" s="5">
        <v>13</v>
      </c>
      <c r="C7" s="9"/>
      <c r="D7" s="9">
        <v>1</v>
      </c>
      <c r="E7" s="9">
        <v>0.3</v>
      </c>
      <c r="F7" s="9">
        <v>11.2</v>
      </c>
      <c r="G7" s="9">
        <v>0.1</v>
      </c>
      <c r="H7" s="9">
        <v>0.6</v>
      </c>
      <c r="I7" s="9">
        <v>7.1</v>
      </c>
      <c r="J7" s="9"/>
      <c r="K7" s="9">
        <v>3.8</v>
      </c>
      <c r="L7" s="9">
        <v>0.2</v>
      </c>
      <c r="M7" s="9">
        <v>1.7</v>
      </c>
      <c r="N7" s="9">
        <v>1.3</v>
      </c>
      <c r="O7" s="9">
        <v>5.8</v>
      </c>
      <c r="P7" s="9"/>
      <c r="Q7" s="12"/>
      <c r="R7" s="12">
        <v>0.2</v>
      </c>
      <c r="S7" s="12">
        <v>0.3</v>
      </c>
      <c r="T7" s="12">
        <v>0.2</v>
      </c>
      <c r="U7" s="12"/>
      <c r="V7" s="12">
        <v>0.2</v>
      </c>
      <c r="W7" s="12">
        <v>0.2</v>
      </c>
      <c r="X7" s="12">
        <v>0.2</v>
      </c>
      <c r="Y7" s="12">
        <v>2.2</v>
      </c>
      <c r="Z7" s="5">
        <v>13</v>
      </c>
    </row>
    <row r="8" spans="2:26" ht="12.75">
      <c r="B8" s="5">
        <v>14</v>
      </c>
      <c r="C8" s="9"/>
      <c r="D8" s="9">
        <v>2.3</v>
      </c>
      <c r="E8" s="9">
        <v>0.7</v>
      </c>
      <c r="F8" s="9">
        <v>17.4</v>
      </c>
      <c r="G8" s="9">
        <v>0.3</v>
      </c>
      <c r="H8" s="9">
        <v>1.3</v>
      </c>
      <c r="I8" s="9">
        <v>10.8</v>
      </c>
      <c r="J8" s="9"/>
      <c r="K8" s="9">
        <v>7.3</v>
      </c>
      <c r="L8" s="9">
        <v>0.3</v>
      </c>
      <c r="M8" s="9">
        <v>3.5</v>
      </c>
      <c r="N8" s="9">
        <v>2.6</v>
      </c>
      <c r="O8" s="9">
        <v>8.1</v>
      </c>
      <c r="P8" s="9"/>
      <c r="Q8" s="12">
        <v>0.1</v>
      </c>
      <c r="R8" s="12">
        <v>0.4</v>
      </c>
      <c r="S8" s="12">
        <v>0.3</v>
      </c>
      <c r="T8" s="12">
        <v>0.3</v>
      </c>
      <c r="U8" s="12"/>
      <c r="V8" s="12">
        <v>0.6</v>
      </c>
      <c r="W8" s="12">
        <v>0.4</v>
      </c>
      <c r="X8" s="12">
        <v>0.7</v>
      </c>
      <c r="Y8" s="12">
        <v>3.6</v>
      </c>
      <c r="Z8" s="5">
        <v>14</v>
      </c>
    </row>
    <row r="9" spans="2:26" ht="12.75">
      <c r="B9" s="5">
        <v>15</v>
      </c>
      <c r="C9" s="9"/>
      <c r="D9" s="9">
        <v>3.5</v>
      </c>
      <c r="E9" s="9">
        <v>1.2</v>
      </c>
      <c r="F9" s="9">
        <v>22.6</v>
      </c>
      <c r="G9" s="9">
        <v>0.5</v>
      </c>
      <c r="H9" s="9">
        <v>2.4</v>
      </c>
      <c r="I9" s="9">
        <v>16.8</v>
      </c>
      <c r="J9" s="9">
        <v>0.5</v>
      </c>
      <c r="K9" s="9">
        <v>12.4</v>
      </c>
      <c r="L9" s="9">
        <v>0.4</v>
      </c>
      <c r="M9" s="9">
        <v>6.7</v>
      </c>
      <c r="N9" s="9">
        <v>4.2</v>
      </c>
      <c r="O9" s="9">
        <v>12.4</v>
      </c>
      <c r="P9" s="9">
        <v>0.2</v>
      </c>
      <c r="Q9" s="12">
        <v>0.1</v>
      </c>
      <c r="R9" s="12">
        <v>0.5</v>
      </c>
      <c r="S9" s="12">
        <v>0.4</v>
      </c>
      <c r="T9" s="12">
        <v>0.3</v>
      </c>
      <c r="U9" s="12"/>
      <c r="V9" s="12">
        <v>0.8</v>
      </c>
      <c r="W9" s="12">
        <v>0.4</v>
      </c>
      <c r="X9" s="12">
        <v>3</v>
      </c>
      <c r="Y9" s="12">
        <v>5.6</v>
      </c>
      <c r="Z9" s="5">
        <v>15</v>
      </c>
    </row>
    <row r="10" spans="2:26" ht="12.75">
      <c r="B10" s="5">
        <v>16</v>
      </c>
      <c r="C10" s="9"/>
      <c r="D10" s="9">
        <v>5.1</v>
      </c>
      <c r="E10" s="9">
        <v>3.2</v>
      </c>
      <c r="F10" s="9">
        <v>29.8</v>
      </c>
      <c r="G10" s="9">
        <v>1</v>
      </c>
      <c r="H10" s="9">
        <v>3.9</v>
      </c>
      <c r="I10" s="9">
        <v>24.1</v>
      </c>
      <c r="J10" s="9">
        <v>1.2</v>
      </c>
      <c r="K10" s="9">
        <v>19.3</v>
      </c>
      <c r="L10" s="9">
        <v>1.1</v>
      </c>
      <c r="M10" s="9">
        <v>9.3</v>
      </c>
      <c r="N10" s="9">
        <v>6.6</v>
      </c>
      <c r="O10" s="9">
        <v>17.6</v>
      </c>
      <c r="P10" s="9">
        <v>0.4</v>
      </c>
      <c r="Q10" s="12">
        <v>0.2</v>
      </c>
      <c r="R10" s="12">
        <v>0.5</v>
      </c>
      <c r="S10" s="12">
        <v>1</v>
      </c>
      <c r="T10" s="12">
        <v>0.4</v>
      </c>
      <c r="U10" s="12"/>
      <c r="V10" s="12">
        <v>1.6</v>
      </c>
      <c r="W10" s="12">
        <v>0.9</v>
      </c>
      <c r="X10" s="12">
        <v>6.7</v>
      </c>
      <c r="Y10" s="12">
        <v>8.6</v>
      </c>
      <c r="Z10" s="5">
        <v>16</v>
      </c>
    </row>
    <row r="11" spans="2:26" ht="12.75">
      <c r="B11" s="5">
        <v>17</v>
      </c>
      <c r="C11" s="9">
        <v>0.1</v>
      </c>
      <c r="D11" s="9">
        <v>7.7</v>
      </c>
      <c r="E11" s="9">
        <v>5.2</v>
      </c>
      <c r="F11" s="9">
        <v>38.4</v>
      </c>
      <c r="G11" s="9">
        <v>1.6</v>
      </c>
      <c r="H11" s="9">
        <v>6.6</v>
      </c>
      <c r="I11" s="9">
        <v>32.4</v>
      </c>
      <c r="J11" s="9">
        <v>2.4</v>
      </c>
      <c r="K11" s="9">
        <v>25</v>
      </c>
      <c r="L11" s="9">
        <v>1.8</v>
      </c>
      <c r="M11" s="9">
        <v>13.5</v>
      </c>
      <c r="N11" s="9">
        <v>10.7</v>
      </c>
      <c r="O11" s="9">
        <v>24.2</v>
      </c>
      <c r="P11" s="9">
        <v>0.8</v>
      </c>
      <c r="Q11" s="12">
        <v>0.3</v>
      </c>
      <c r="R11" s="12">
        <v>0.9</v>
      </c>
      <c r="S11" s="12">
        <v>2</v>
      </c>
      <c r="T11" s="12">
        <v>0.8</v>
      </c>
      <c r="U11" s="12"/>
      <c r="V11" s="12">
        <v>3.1</v>
      </c>
      <c r="W11" s="12">
        <v>1.2</v>
      </c>
      <c r="X11" s="12">
        <v>12.6</v>
      </c>
      <c r="Y11" s="12">
        <v>12.6</v>
      </c>
      <c r="Z11" s="5">
        <v>17</v>
      </c>
    </row>
    <row r="12" spans="2:26" ht="12.75">
      <c r="B12" s="5">
        <v>18</v>
      </c>
      <c r="C12" s="9">
        <v>0.4</v>
      </c>
      <c r="D12" s="9">
        <v>11.3</v>
      </c>
      <c r="E12" s="9">
        <v>9.1</v>
      </c>
      <c r="F12" s="9">
        <v>46.5</v>
      </c>
      <c r="G12" s="9">
        <v>2</v>
      </c>
      <c r="H12" s="9">
        <v>10.2</v>
      </c>
      <c r="I12" s="9">
        <v>39.8</v>
      </c>
      <c r="J12" s="9">
        <v>3.7</v>
      </c>
      <c r="K12" s="9">
        <v>32.8</v>
      </c>
      <c r="L12" s="9">
        <v>3.3</v>
      </c>
      <c r="M12" s="9">
        <v>17.8</v>
      </c>
      <c r="N12" s="9">
        <v>14.8</v>
      </c>
      <c r="O12" s="9">
        <v>31.6</v>
      </c>
      <c r="P12" s="9">
        <v>1.3</v>
      </c>
      <c r="Q12" s="12">
        <v>0.6</v>
      </c>
      <c r="R12" s="12">
        <v>1.6</v>
      </c>
      <c r="S12" s="12">
        <v>3.3</v>
      </c>
      <c r="T12" s="12">
        <v>1.4</v>
      </c>
      <c r="U12" s="12">
        <v>0.1</v>
      </c>
      <c r="V12" s="12">
        <v>5.1</v>
      </c>
      <c r="W12" s="12">
        <v>2.5</v>
      </c>
      <c r="X12" s="12">
        <v>21.2</v>
      </c>
      <c r="Y12" s="12">
        <v>16.7</v>
      </c>
      <c r="Z12" s="5">
        <v>18</v>
      </c>
    </row>
    <row r="13" spans="2:26" ht="12.75">
      <c r="B13" s="5">
        <v>19</v>
      </c>
      <c r="C13" s="9">
        <v>0.7</v>
      </c>
      <c r="D13" s="9">
        <v>15.2</v>
      </c>
      <c r="E13" s="9">
        <v>13</v>
      </c>
      <c r="F13" s="9">
        <v>54</v>
      </c>
      <c r="G13" s="9">
        <v>3.3</v>
      </c>
      <c r="H13" s="9">
        <v>14.4</v>
      </c>
      <c r="I13" s="9">
        <v>46.1</v>
      </c>
      <c r="J13" s="9">
        <v>6.8</v>
      </c>
      <c r="K13" s="9">
        <v>39.3</v>
      </c>
      <c r="L13" s="9">
        <v>5.4</v>
      </c>
      <c r="M13" s="9">
        <v>23.6</v>
      </c>
      <c r="N13" s="9">
        <v>18.3</v>
      </c>
      <c r="O13" s="9">
        <v>39.3</v>
      </c>
      <c r="P13" s="9">
        <v>2.2</v>
      </c>
      <c r="Q13" s="12">
        <v>1.2</v>
      </c>
      <c r="R13" s="12">
        <v>3.4</v>
      </c>
      <c r="S13" s="12">
        <v>5</v>
      </c>
      <c r="T13" s="12">
        <v>2.7</v>
      </c>
      <c r="U13" s="12">
        <v>0.3</v>
      </c>
      <c r="V13" s="12">
        <v>9</v>
      </c>
      <c r="W13" s="12">
        <v>3.5</v>
      </c>
      <c r="X13" s="12">
        <v>30.5</v>
      </c>
      <c r="Y13" s="12">
        <v>22.7</v>
      </c>
      <c r="Z13" s="5">
        <v>19</v>
      </c>
    </row>
    <row r="14" spans="2:26" ht="12.75">
      <c r="B14" s="5">
        <v>20</v>
      </c>
      <c r="C14" s="9">
        <v>1.9</v>
      </c>
      <c r="D14" s="9">
        <v>20.5</v>
      </c>
      <c r="E14" s="9">
        <v>19.2</v>
      </c>
      <c r="F14" s="9">
        <v>60.8</v>
      </c>
      <c r="G14" s="9">
        <v>4.7</v>
      </c>
      <c r="H14" s="9">
        <v>19.1</v>
      </c>
      <c r="I14" s="9">
        <v>52.7</v>
      </c>
      <c r="J14" s="9">
        <v>11</v>
      </c>
      <c r="K14" s="9">
        <v>47</v>
      </c>
      <c r="L14" s="9">
        <v>8.7</v>
      </c>
      <c r="M14" s="9">
        <v>30.9</v>
      </c>
      <c r="N14" s="9">
        <v>24.5</v>
      </c>
      <c r="O14" s="9">
        <v>46.9</v>
      </c>
      <c r="P14" s="9">
        <v>2.8</v>
      </c>
      <c r="Q14" s="12">
        <v>1.7</v>
      </c>
      <c r="R14" s="12">
        <v>6.1</v>
      </c>
      <c r="S14" s="12">
        <v>7.8</v>
      </c>
      <c r="T14" s="12">
        <v>5.2</v>
      </c>
      <c r="U14" s="12">
        <v>1.1</v>
      </c>
      <c r="V14" s="12">
        <v>12.5</v>
      </c>
      <c r="W14" s="12">
        <v>6.7</v>
      </c>
      <c r="X14" s="12">
        <v>41</v>
      </c>
      <c r="Y14" s="12">
        <v>29.1</v>
      </c>
      <c r="Z14" s="5">
        <v>20</v>
      </c>
    </row>
    <row r="15" spans="2:26" ht="12.75">
      <c r="B15" s="5">
        <v>21</v>
      </c>
      <c r="C15" s="9">
        <v>2.6</v>
      </c>
      <c r="D15" s="9">
        <v>27</v>
      </c>
      <c r="E15" s="9">
        <v>27.3</v>
      </c>
      <c r="F15" s="9">
        <v>67.9</v>
      </c>
      <c r="G15" s="9">
        <v>7</v>
      </c>
      <c r="H15" s="9">
        <v>24.1</v>
      </c>
      <c r="I15" s="9">
        <v>58.8</v>
      </c>
      <c r="J15" s="9">
        <v>15.5</v>
      </c>
      <c r="K15" s="9">
        <v>55.4</v>
      </c>
      <c r="L15" s="9">
        <v>11.7</v>
      </c>
      <c r="M15" s="9">
        <v>38.2</v>
      </c>
      <c r="N15" s="9">
        <v>32.2</v>
      </c>
      <c r="O15" s="9">
        <v>54.1</v>
      </c>
      <c r="P15" s="9">
        <v>3.5</v>
      </c>
      <c r="Q15" s="12">
        <v>3</v>
      </c>
      <c r="R15" s="12">
        <v>10.9</v>
      </c>
      <c r="S15" s="12">
        <v>11</v>
      </c>
      <c r="T15" s="12">
        <v>8.5</v>
      </c>
      <c r="U15" s="12">
        <v>2.3</v>
      </c>
      <c r="V15" s="12">
        <v>17.8</v>
      </c>
      <c r="W15" s="12">
        <v>8.7</v>
      </c>
      <c r="X15" s="12">
        <v>51.1</v>
      </c>
      <c r="Y15" s="12">
        <v>34.5</v>
      </c>
      <c r="Z15" s="5">
        <v>21</v>
      </c>
    </row>
    <row r="16" spans="2:26" ht="12.75">
      <c r="B16" s="5">
        <v>22</v>
      </c>
      <c r="C16" s="9">
        <v>4.4</v>
      </c>
      <c r="D16" s="9">
        <v>33.8</v>
      </c>
      <c r="E16" s="9">
        <v>36.9</v>
      </c>
      <c r="F16" s="9">
        <v>73.1</v>
      </c>
      <c r="G16" s="9">
        <v>10.6</v>
      </c>
      <c r="H16" s="9">
        <v>30.4</v>
      </c>
      <c r="I16" s="9">
        <v>67.2</v>
      </c>
      <c r="J16" s="9">
        <v>20</v>
      </c>
      <c r="K16" s="9">
        <v>62.3</v>
      </c>
      <c r="L16" s="9">
        <v>15.8</v>
      </c>
      <c r="M16" s="9">
        <v>46.5</v>
      </c>
      <c r="N16" s="9">
        <v>38.6</v>
      </c>
      <c r="O16" s="9">
        <v>60.5</v>
      </c>
      <c r="P16" s="9">
        <v>4.7</v>
      </c>
      <c r="Q16" s="12">
        <v>4.6</v>
      </c>
      <c r="R16" s="12">
        <v>15.9</v>
      </c>
      <c r="S16" s="12">
        <v>14.8</v>
      </c>
      <c r="T16" s="12">
        <v>12.8</v>
      </c>
      <c r="U16" s="12">
        <v>3.6</v>
      </c>
      <c r="V16" s="12">
        <v>24.3</v>
      </c>
      <c r="W16" s="12">
        <v>12.3</v>
      </c>
      <c r="X16" s="12">
        <v>58.7</v>
      </c>
      <c r="Y16" s="12">
        <v>40.4</v>
      </c>
      <c r="Z16" s="5">
        <v>22</v>
      </c>
    </row>
    <row r="17" spans="2:26" ht="12.75">
      <c r="B17" s="5">
        <v>23</v>
      </c>
      <c r="C17" s="9">
        <v>6.1</v>
      </c>
      <c r="D17" s="9">
        <v>41.7</v>
      </c>
      <c r="E17" s="9">
        <v>44.8</v>
      </c>
      <c r="F17" s="9">
        <v>78.2</v>
      </c>
      <c r="G17" s="9">
        <v>14</v>
      </c>
      <c r="H17" s="9">
        <v>37.9</v>
      </c>
      <c r="I17" s="9">
        <v>72.3</v>
      </c>
      <c r="J17" s="9">
        <v>25.1</v>
      </c>
      <c r="K17" s="9">
        <v>69.8</v>
      </c>
      <c r="L17" s="9">
        <v>19.3</v>
      </c>
      <c r="M17" s="9">
        <v>53.6</v>
      </c>
      <c r="N17" s="9">
        <v>45.1</v>
      </c>
      <c r="O17" s="9">
        <v>67.2</v>
      </c>
      <c r="P17" s="9">
        <v>5.9</v>
      </c>
      <c r="Q17" s="12">
        <v>7.1</v>
      </c>
      <c r="R17" s="12">
        <v>22.8</v>
      </c>
      <c r="S17" s="12">
        <v>19</v>
      </c>
      <c r="T17" s="12">
        <v>20.5</v>
      </c>
      <c r="U17" s="12">
        <v>6.4</v>
      </c>
      <c r="V17" s="12">
        <v>31.8</v>
      </c>
      <c r="W17" s="12">
        <v>17</v>
      </c>
      <c r="X17" s="12">
        <v>65.9</v>
      </c>
      <c r="Y17" s="12">
        <v>48.1</v>
      </c>
      <c r="Z17" s="5">
        <v>23</v>
      </c>
    </row>
    <row r="18" spans="2:26" ht="12.75">
      <c r="B18" s="5">
        <v>24</v>
      </c>
      <c r="C18" s="9">
        <v>9.3</v>
      </c>
      <c r="D18" s="9">
        <v>49.8</v>
      </c>
      <c r="E18" s="9">
        <v>53.5</v>
      </c>
      <c r="F18" s="9">
        <v>83.2</v>
      </c>
      <c r="G18" s="9">
        <v>19.8</v>
      </c>
      <c r="H18" s="9">
        <v>44.2</v>
      </c>
      <c r="I18" s="9">
        <v>77.3</v>
      </c>
      <c r="J18" s="9">
        <v>32.3</v>
      </c>
      <c r="K18" s="9">
        <v>76.4</v>
      </c>
      <c r="L18" s="9">
        <v>25.4</v>
      </c>
      <c r="M18" s="9">
        <v>61.9</v>
      </c>
      <c r="N18" s="9">
        <v>52.3</v>
      </c>
      <c r="O18" s="9">
        <v>72.6</v>
      </c>
      <c r="P18" s="9">
        <v>7.8</v>
      </c>
      <c r="Q18" s="12">
        <v>9.5</v>
      </c>
      <c r="R18" s="12">
        <v>31.9</v>
      </c>
      <c r="S18" s="12">
        <v>25.8</v>
      </c>
      <c r="T18" s="12">
        <v>28.1</v>
      </c>
      <c r="U18" s="12">
        <v>10.3</v>
      </c>
      <c r="V18" s="12">
        <v>41.5</v>
      </c>
      <c r="W18" s="12">
        <v>23</v>
      </c>
      <c r="X18" s="12">
        <v>72.4</v>
      </c>
      <c r="Y18" s="12">
        <v>55.1</v>
      </c>
      <c r="Z18" s="5">
        <v>24</v>
      </c>
    </row>
    <row r="19" spans="2:26" ht="12.75">
      <c r="B19" s="5">
        <v>25</v>
      </c>
      <c r="C19" s="9">
        <v>14.9</v>
      </c>
      <c r="D19" s="9">
        <v>55</v>
      </c>
      <c r="E19" s="9">
        <v>60.7</v>
      </c>
      <c r="F19" s="9">
        <v>86.8</v>
      </c>
      <c r="G19" s="9">
        <v>25.7</v>
      </c>
      <c r="H19" s="9">
        <v>51.6</v>
      </c>
      <c r="I19" s="9">
        <v>83.2</v>
      </c>
      <c r="J19" s="9">
        <v>40.4</v>
      </c>
      <c r="K19" s="9">
        <v>82.2</v>
      </c>
      <c r="L19" s="9">
        <v>32.9</v>
      </c>
      <c r="M19" s="9">
        <v>66.9</v>
      </c>
      <c r="N19" s="9">
        <v>58.9</v>
      </c>
      <c r="O19" s="9">
        <v>76.7</v>
      </c>
      <c r="P19" s="9">
        <v>10</v>
      </c>
      <c r="Q19" s="12">
        <v>13.7</v>
      </c>
      <c r="R19" s="12">
        <v>40.8</v>
      </c>
      <c r="S19" s="12">
        <v>32.9</v>
      </c>
      <c r="T19" s="12">
        <v>37.2</v>
      </c>
      <c r="U19" s="12">
        <v>15.9</v>
      </c>
      <c r="V19" s="12">
        <v>51.4</v>
      </c>
      <c r="W19" s="12">
        <v>29</v>
      </c>
      <c r="X19" s="12">
        <v>78.2</v>
      </c>
      <c r="Y19" s="12">
        <v>62.3</v>
      </c>
      <c r="Z19" s="5">
        <v>25</v>
      </c>
    </row>
    <row r="20" spans="2:26" ht="12.75">
      <c r="B20" s="5">
        <v>26</v>
      </c>
      <c r="C20" s="9">
        <v>21.2</v>
      </c>
      <c r="D20" s="9">
        <v>61.5</v>
      </c>
      <c r="E20" s="9">
        <v>68.8</v>
      </c>
      <c r="F20" s="9">
        <v>89.8</v>
      </c>
      <c r="G20" s="9">
        <v>32.1</v>
      </c>
      <c r="H20" s="9">
        <v>57.7</v>
      </c>
      <c r="I20" s="9">
        <v>87.7</v>
      </c>
      <c r="J20" s="9">
        <v>47.6</v>
      </c>
      <c r="K20" s="9">
        <v>86.6</v>
      </c>
      <c r="L20" s="9">
        <v>39.8</v>
      </c>
      <c r="M20" s="9">
        <v>71.7</v>
      </c>
      <c r="N20" s="9">
        <v>65.6</v>
      </c>
      <c r="O20" s="9">
        <v>80.4</v>
      </c>
      <c r="P20" s="9">
        <v>13</v>
      </c>
      <c r="Q20" s="12">
        <v>17.7</v>
      </c>
      <c r="R20" s="12">
        <v>53.2</v>
      </c>
      <c r="S20" s="12">
        <v>40.5</v>
      </c>
      <c r="T20" s="12">
        <v>46.3</v>
      </c>
      <c r="U20" s="12">
        <v>21.4</v>
      </c>
      <c r="V20" s="12">
        <v>60.3</v>
      </c>
      <c r="W20" s="12">
        <v>36.9</v>
      </c>
      <c r="X20" s="12">
        <v>83.7</v>
      </c>
      <c r="Y20" s="12">
        <v>69.2</v>
      </c>
      <c r="Z20" s="5">
        <v>26</v>
      </c>
    </row>
    <row r="21" spans="2:26" ht="12.75">
      <c r="B21" s="5">
        <v>27</v>
      </c>
      <c r="C21" s="9">
        <v>27.2</v>
      </c>
      <c r="D21" s="9">
        <v>68.9</v>
      </c>
      <c r="E21" s="9">
        <v>76.3</v>
      </c>
      <c r="F21" s="9">
        <v>92.4</v>
      </c>
      <c r="G21" s="9">
        <v>40</v>
      </c>
      <c r="H21" s="9">
        <v>63</v>
      </c>
      <c r="I21" s="9">
        <v>90.1</v>
      </c>
      <c r="J21" s="9">
        <v>54.8</v>
      </c>
      <c r="K21" s="9">
        <v>89.8</v>
      </c>
      <c r="L21" s="9">
        <v>48.7</v>
      </c>
      <c r="M21" s="9">
        <v>76.2</v>
      </c>
      <c r="N21" s="9">
        <v>72</v>
      </c>
      <c r="O21" s="9">
        <v>84</v>
      </c>
      <c r="P21" s="9">
        <v>15.9</v>
      </c>
      <c r="Q21" s="12">
        <v>23.4</v>
      </c>
      <c r="R21" s="12">
        <v>63.5</v>
      </c>
      <c r="S21" s="12">
        <v>49.2</v>
      </c>
      <c r="T21" s="12">
        <v>55.6</v>
      </c>
      <c r="U21" s="12">
        <v>29.1</v>
      </c>
      <c r="V21" s="12">
        <v>69.6</v>
      </c>
      <c r="W21" s="12">
        <v>46.7</v>
      </c>
      <c r="X21" s="12">
        <v>88.5</v>
      </c>
      <c r="Y21" s="12">
        <v>75.6</v>
      </c>
      <c r="Z21" s="5">
        <v>27</v>
      </c>
    </row>
    <row r="22" spans="2:26" ht="12.75">
      <c r="B22" s="5">
        <v>28</v>
      </c>
      <c r="C22" s="9">
        <v>34.2</v>
      </c>
      <c r="D22" s="9">
        <v>75.9</v>
      </c>
      <c r="E22" s="9">
        <v>81.9</v>
      </c>
      <c r="F22" s="9">
        <v>94.7</v>
      </c>
      <c r="G22" s="9">
        <v>46.8</v>
      </c>
      <c r="H22" s="9">
        <v>69.1</v>
      </c>
      <c r="I22" s="9">
        <v>92.2</v>
      </c>
      <c r="J22" s="9">
        <v>62.1</v>
      </c>
      <c r="K22" s="9">
        <v>92.3</v>
      </c>
      <c r="L22" s="9">
        <v>55.8</v>
      </c>
      <c r="M22" s="9">
        <v>80.7</v>
      </c>
      <c r="N22" s="9">
        <v>77.8</v>
      </c>
      <c r="O22" s="9">
        <v>86.6</v>
      </c>
      <c r="P22" s="9">
        <v>19</v>
      </c>
      <c r="Q22" s="12">
        <v>30.1</v>
      </c>
      <c r="R22" s="12">
        <v>73.3</v>
      </c>
      <c r="S22" s="12">
        <v>57</v>
      </c>
      <c r="T22" s="12">
        <v>66</v>
      </c>
      <c r="U22" s="12">
        <v>37.8</v>
      </c>
      <c r="V22" s="12">
        <v>77.7</v>
      </c>
      <c r="W22" s="12">
        <v>53.9</v>
      </c>
      <c r="X22" s="12">
        <v>91.7</v>
      </c>
      <c r="Y22" s="12">
        <v>81.3</v>
      </c>
      <c r="Z22" s="5">
        <v>28</v>
      </c>
    </row>
    <row r="23" spans="2:26" ht="12.75">
      <c r="B23" s="5">
        <v>29</v>
      </c>
      <c r="C23" s="9">
        <v>41.9</v>
      </c>
      <c r="D23" s="9">
        <v>81.3</v>
      </c>
      <c r="E23" s="9">
        <v>87.1</v>
      </c>
      <c r="F23" s="9">
        <v>96.5</v>
      </c>
      <c r="G23" s="9">
        <v>52.9</v>
      </c>
      <c r="H23" s="9">
        <v>74.3</v>
      </c>
      <c r="I23" s="9">
        <v>94.2</v>
      </c>
      <c r="J23" s="9">
        <v>69.3</v>
      </c>
      <c r="K23" s="9">
        <v>94.9</v>
      </c>
      <c r="L23" s="9">
        <v>64.9</v>
      </c>
      <c r="M23" s="9">
        <v>84</v>
      </c>
      <c r="N23" s="9">
        <v>81.8</v>
      </c>
      <c r="O23" s="9">
        <v>89.7</v>
      </c>
      <c r="P23" s="9">
        <v>23.9</v>
      </c>
      <c r="Q23" s="12">
        <v>39.3</v>
      </c>
      <c r="R23" s="12">
        <v>80.8</v>
      </c>
      <c r="S23" s="12">
        <v>65.3</v>
      </c>
      <c r="T23" s="12">
        <v>75.4</v>
      </c>
      <c r="U23" s="12">
        <v>46.9</v>
      </c>
      <c r="V23" s="12">
        <v>85</v>
      </c>
      <c r="W23" s="12">
        <v>62</v>
      </c>
      <c r="X23" s="12">
        <v>94.6</v>
      </c>
      <c r="Y23" s="12">
        <v>85.5</v>
      </c>
      <c r="Z23" s="5">
        <v>29</v>
      </c>
    </row>
    <row r="24" spans="2:26" ht="12.75">
      <c r="B24" s="5">
        <v>30</v>
      </c>
      <c r="C24" s="9">
        <v>50.6</v>
      </c>
      <c r="D24" s="9">
        <v>85.7</v>
      </c>
      <c r="E24" s="9">
        <v>91.2</v>
      </c>
      <c r="F24" s="9">
        <v>97.6</v>
      </c>
      <c r="G24" s="9">
        <v>61.2</v>
      </c>
      <c r="H24" s="9">
        <v>78.5</v>
      </c>
      <c r="I24" s="9">
        <v>96</v>
      </c>
      <c r="J24" s="9">
        <v>76.3</v>
      </c>
      <c r="K24" s="9">
        <v>96.3</v>
      </c>
      <c r="L24" s="9">
        <v>71.8</v>
      </c>
      <c r="M24" s="9">
        <v>88.2</v>
      </c>
      <c r="N24" s="9">
        <v>85.6</v>
      </c>
      <c r="O24" s="9">
        <v>91.8</v>
      </c>
      <c r="P24" s="9">
        <v>28.6</v>
      </c>
      <c r="Q24" s="12">
        <v>49</v>
      </c>
      <c r="R24" s="12">
        <v>86.9</v>
      </c>
      <c r="S24" s="12">
        <v>71.9</v>
      </c>
      <c r="T24" s="12">
        <v>84.1</v>
      </c>
      <c r="U24" s="12">
        <v>55.9</v>
      </c>
      <c r="V24" s="12">
        <v>89.8</v>
      </c>
      <c r="W24" s="12">
        <v>68.9</v>
      </c>
      <c r="X24" s="12">
        <v>96.3</v>
      </c>
      <c r="Y24" s="12">
        <v>88.4</v>
      </c>
      <c r="Z24" s="5">
        <v>30</v>
      </c>
    </row>
    <row r="25" spans="2:26" ht="12.75">
      <c r="B25" s="5">
        <v>31</v>
      </c>
      <c r="C25" s="9">
        <v>59.1</v>
      </c>
      <c r="D25" s="9">
        <v>89.5</v>
      </c>
      <c r="E25" s="9">
        <v>94.3</v>
      </c>
      <c r="F25" s="9">
        <v>98.2</v>
      </c>
      <c r="G25" s="9">
        <v>67.8</v>
      </c>
      <c r="H25" s="9">
        <v>83.2</v>
      </c>
      <c r="I25" s="9">
        <v>97.1</v>
      </c>
      <c r="J25" s="9">
        <v>80.5</v>
      </c>
      <c r="K25" s="9">
        <v>97.1</v>
      </c>
      <c r="L25" s="9">
        <v>77.9</v>
      </c>
      <c r="M25" s="9">
        <v>91</v>
      </c>
      <c r="N25" s="9">
        <v>88.7</v>
      </c>
      <c r="O25" s="9">
        <v>94.6</v>
      </c>
      <c r="P25" s="9">
        <v>34.3</v>
      </c>
      <c r="Q25" s="12">
        <v>56.9</v>
      </c>
      <c r="R25" s="12">
        <v>92.3</v>
      </c>
      <c r="S25" s="12">
        <v>79.6</v>
      </c>
      <c r="T25" s="12">
        <v>90.3</v>
      </c>
      <c r="U25" s="12">
        <v>64.8</v>
      </c>
      <c r="V25" s="12">
        <v>93.6</v>
      </c>
      <c r="W25" s="12">
        <v>74.5</v>
      </c>
      <c r="X25" s="12">
        <v>97.4</v>
      </c>
      <c r="Y25" s="12">
        <v>91.6</v>
      </c>
      <c r="Z25" s="5">
        <v>31</v>
      </c>
    </row>
    <row r="26" spans="2:26" ht="12.75">
      <c r="B26" s="5">
        <v>32</v>
      </c>
      <c r="C26" s="9">
        <v>66.5</v>
      </c>
      <c r="D26" s="9">
        <v>92.8</v>
      </c>
      <c r="E26" s="9">
        <v>95.8</v>
      </c>
      <c r="F26" s="9">
        <v>99</v>
      </c>
      <c r="G26" s="9">
        <v>74.4</v>
      </c>
      <c r="H26" s="9">
        <v>87.3</v>
      </c>
      <c r="I26" s="9">
        <v>97.7</v>
      </c>
      <c r="J26" s="9">
        <v>86.5</v>
      </c>
      <c r="K26" s="9">
        <v>98.5</v>
      </c>
      <c r="L26" s="9">
        <v>83.1</v>
      </c>
      <c r="M26" s="9">
        <v>92.8</v>
      </c>
      <c r="N26" s="9">
        <v>91.5</v>
      </c>
      <c r="O26" s="9">
        <v>96.1</v>
      </c>
      <c r="P26" s="9">
        <v>40.2</v>
      </c>
      <c r="Q26" s="12">
        <v>66.9</v>
      </c>
      <c r="R26" s="12">
        <v>95.3</v>
      </c>
      <c r="S26" s="12">
        <v>86.5</v>
      </c>
      <c r="T26" s="12">
        <v>93.6</v>
      </c>
      <c r="U26" s="12">
        <v>72.3</v>
      </c>
      <c r="V26" s="12">
        <v>95.9</v>
      </c>
      <c r="W26" s="12">
        <v>80.5</v>
      </c>
      <c r="X26" s="12">
        <v>98.3</v>
      </c>
      <c r="Y26" s="12">
        <v>94.3</v>
      </c>
      <c r="Z26" s="5">
        <v>32</v>
      </c>
    </row>
    <row r="27" spans="2:26" ht="12.75">
      <c r="B27" s="5">
        <v>33</v>
      </c>
      <c r="C27" s="9">
        <v>75.9</v>
      </c>
      <c r="D27" s="9">
        <v>95.2</v>
      </c>
      <c r="E27" s="9">
        <v>96.9</v>
      </c>
      <c r="F27" s="9">
        <v>99.6</v>
      </c>
      <c r="G27" s="9">
        <v>80.8</v>
      </c>
      <c r="H27" s="9">
        <v>90.5</v>
      </c>
      <c r="I27" s="9">
        <v>98.6</v>
      </c>
      <c r="J27" s="9">
        <v>90.5</v>
      </c>
      <c r="K27" s="9">
        <v>99.3</v>
      </c>
      <c r="L27" s="9">
        <v>88.3</v>
      </c>
      <c r="M27" s="9">
        <v>95.4</v>
      </c>
      <c r="N27" s="9">
        <v>93.9</v>
      </c>
      <c r="O27" s="9">
        <v>96.6</v>
      </c>
      <c r="P27" s="9">
        <v>48</v>
      </c>
      <c r="Q27" s="12">
        <v>75.6</v>
      </c>
      <c r="R27" s="12">
        <v>97.5</v>
      </c>
      <c r="S27" s="12">
        <v>90.9</v>
      </c>
      <c r="T27" s="12">
        <v>96.2</v>
      </c>
      <c r="U27" s="12">
        <v>79.9</v>
      </c>
      <c r="V27" s="12">
        <v>97.6</v>
      </c>
      <c r="W27" s="12">
        <v>85.3</v>
      </c>
      <c r="X27" s="12">
        <v>99</v>
      </c>
      <c r="Y27" s="12">
        <v>96.1</v>
      </c>
      <c r="Z27" s="5">
        <v>33</v>
      </c>
    </row>
    <row r="28" spans="2:26" ht="12.75">
      <c r="B28" s="5">
        <v>34</v>
      </c>
      <c r="C28" s="9">
        <v>82.8</v>
      </c>
      <c r="D28" s="9">
        <v>96.6</v>
      </c>
      <c r="E28" s="9">
        <v>98.2</v>
      </c>
      <c r="F28" s="9">
        <v>99.9</v>
      </c>
      <c r="G28" s="9">
        <v>86.7</v>
      </c>
      <c r="H28" s="9">
        <v>92.6</v>
      </c>
      <c r="I28" s="9">
        <v>99.1</v>
      </c>
      <c r="J28" s="9">
        <v>93.1</v>
      </c>
      <c r="K28" s="9">
        <v>99.6</v>
      </c>
      <c r="L28" s="9">
        <v>92.7</v>
      </c>
      <c r="M28" s="9">
        <v>96.8</v>
      </c>
      <c r="N28" s="9">
        <v>95.7</v>
      </c>
      <c r="O28" s="9">
        <v>97.6</v>
      </c>
      <c r="P28" s="9">
        <v>55.5</v>
      </c>
      <c r="Q28" s="12">
        <v>81.4</v>
      </c>
      <c r="R28" s="12">
        <v>99.1</v>
      </c>
      <c r="S28" s="12">
        <v>94.5</v>
      </c>
      <c r="T28" s="12">
        <v>98.1</v>
      </c>
      <c r="U28" s="12">
        <v>85.8</v>
      </c>
      <c r="V28" s="12">
        <v>98.8</v>
      </c>
      <c r="W28" s="12">
        <v>90.7</v>
      </c>
      <c r="X28" s="12">
        <v>99.4</v>
      </c>
      <c r="Y28" s="12">
        <v>97.4</v>
      </c>
      <c r="Z28" s="5">
        <v>34</v>
      </c>
    </row>
    <row r="29" spans="2:26" ht="12.75">
      <c r="B29" s="5">
        <v>35</v>
      </c>
      <c r="C29" s="9">
        <v>88.3</v>
      </c>
      <c r="D29" s="9">
        <v>97.6</v>
      </c>
      <c r="E29" s="9">
        <v>99.2</v>
      </c>
      <c r="F29" s="9">
        <v>100</v>
      </c>
      <c r="G29" s="9">
        <v>91.1</v>
      </c>
      <c r="H29" s="9">
        <v>95.3</v>
      </c>
      <c r="I29" s="9">
        <v>99.6</v>
      </c>
      <c r="J29" s="9">
        <v>95.2</v>
      </c>
      <c r="K29" s="9">
        <v>99.9</v>
      </c>
      <c r="L29" s="9">
        <v>95.5</v>
      </c>
      <c r="M29" s="9">
        <v>98.4</v>
      </c>
      <c r="N29" s="9">
        <v>96.6</v>
      </c>
      <c r="O29" s="9">
        <v>98.4</v>
      </c>
      <c r="P29" s="9">
        <v>63</v>
      </c>
      <c r="Q29" s="12">
        <v>87.9</v>
      </c>
      <c r="R29" s="12">
        <v>99.7</v>
      </c>
      <c r="S29" s="12">
        <v>97</v>
      </c>
      <c r="T29" s="12">
        <v>99</v>
      </c>
      <c r="U29" s="12">
        <v>91.4</v>
      </c>
      <c r="V29" s="12">
        <v>99.8</v>
      </c>
      <c r="W29" s="12">
        <v>94.2</v>
      </c>
      <c r="X29" s="12">
        <v>99.9</v>
      </c>
      <c r="Y29" s="12">
        <v>98.5</v>
      </c>
      <c r="Z29" s="5">
        <v>35</v>
      </c>
    </row>
    <row r="30" spans="2:26" ht="12.75">
      <c r="B30" s="5">
        <v>36</v>
      </c>
      <c r="C30" s="9">
        <v>92.8</v>
      </c>
      <c r="D30" s="9">
        <v>98.6</v>
      </c>
      <c r="E30" s="9">
        <v>99.7</v>
      </c>
      <c r="F30" s="9"/>
      <c r="G30" s="9">
        <v>94.9</v>
      </c>
      <c r="H30" s="9">
        <v>97.3</v>
      </c>
      <c r="I30" s="9">
        <v>99.6</v>
      </c>
      <c r="J30" s="9">
        <v>97.4</v>
      </c>
      <c r="K30" s="9">
        <v>100</v>
      </c>
      <c r="L30" s="9">
        <v>96.8</v>
      </c>
      <c r="M30" s="9">
        <v>98.9</v>
      </c>
      <c r="N30" s="9">
        <v>97.7</v>
      </c>
      <c r="O30" s="9">
        <v>99.1</v>
      </c>
      <c r="P30" s="9">
        <v>71.7</v>
      </c>
      <c r="Q30" s="12">
        <v>93</v>
      </c>
      <c r="R30" s="12">
        <v>99.9</v>
      </c>
      <c r="S30" s="12">
        <v>98.6</v>
      </c>
      <c r="T30" s="12">
        <v>99.7</v>
      </c>
      <c r="U30" s="12">
        <v>94.4</v>
      </c>
      <c r="V30" s="12">
        <v>99.9</v>
      </c>
      <c r="W30" s="12">
        <v>96.2</v>
      </c>
      <c r="X30" s="12">
        <v>99.9</v>
      </c>
      <c r="Y30" s="12">
        <v>99</v>
      </c>
      <c r="Z30" s="5">
        <v>36</v>
      </c>
    </row>
    <row r="31" spans="2:26" ht="12.75">
      <c r="B31" s="5">
        <v>37</v>
      </c>
      <c r="C31" s="9">
        <v>95.2</v>
      </c>
      <c r="D31" s="9">
        <v>98.9</v>
      </c>
      <c r="E31" s="9">
        <v>99.8</v>
      </c>
      <c r="F31" s="9"/>
      <c r="G31" s="9">
        <v>97.1</v>
      </c>
      <c r="H31" s="9">
        <v>98.6</v>
      </c>
      <c r="I31" s="9">
        <v>99.8</v>
      </c>
      <c r="J31" s="9">
        <v>98.2</v>
      </c>
      <c r="K31" s="9">
        <v>100</v>
      </c>
      <c r="L31" s="9">
        <v>98.7</v>
      </c>
      <c r="M31" s="9">
        <v>99.4</v>
      </c>
      <c r="N31" s="9">
        <v>98.4</v>
      </c>
      <c r="O31" s="9">
        <v>99.6</v>
      </c>
      <c r="P31" s="9">
        <v>78.8</v>
      </c>
      <c r="Q31" s="12">
        <v>96.1</v>
      </c>
      <c r="R31" s="12">
        <v>100</v>
      </c>
      <c r="S31" s="12">
        <v>99.3</v>
      </c>
      <c r="T31" s="12">
        <v>99.8</v>
      </c>
      <c r="U31" s="12">
        <v>97.5</v>
      </c>
      <c r="V31" s="12">
        <v>100</v>
      </c>
      <c r="W31" s="12">
        <v>98.3</v>
      </c>
      <c r="X31" s="12">
        <v>99.9</v>
      </c>
      <c r="Y31" s="12">
        <v>99.4</v>
      </c>
      <c r="Z31" s="5">
        <v>37</v>
      </c>
    </row>
    <row r="32" spans="2:26" ht="12.75">
      <c r="B32" s="5">
        <v>38</v>
      </c>
      <c r="C32" s="9">
        <v>97.7</v>
      </c>
      <c r="D32" s="9">
        <v>99.4</v>
      </c>
      <c r="E32" s="9">
        <v>99.9</v>
      </c>
      <c r="F32" s="9"/>
      <c r="G32" s="9">
        <v>98.9</v>
      </c>
      <c r="H32" s="9">
        <v>99.5</v>
      </c>
      <c r="I32" s="9">
        <v>99.9</v>
      </c>
      <c r="J32" s="9">
        <v>99</v>
      </c>
      <c r="K32" s="9"/>
      <c r="L32" s="9">
        <v>99.7</v>
      </c>
      <c r="M32" s="9">
        <v>99.8</v>
      </c>
      <c r="N32" s="9">
        <v>99.2</v>
      </c>
      <c r="O32" s="9">
        <v>99.8</v>
      </c>
      <c r="P32" s="9">
        <v>86.9</v>
      </c>
      <c r="Q32" s="12">
        <v>98.6</v>
      </c>
      <c r="R32" s="12">
        <v>100</v>
      </c>
      <c r="S32" s="12">
        <v>99.8</v>
      </c>
      <c r="T32" s="12">
        <v>100</v>
      </c>
      <c r="U32" s="12">
        <v>98.8</v>
      </c>
      <c r="V32" s="12"/>
      <c r="W32" s="12">
        <v>99.1</v>
      </c>
      <c r="X32" s="12">
        <v>100</v>
      </c>
      <c r="Y32" s="12">
        <v>99.9</v>
      </c>
      <c r="Z32" s="5">
        <v>38</v>
      </c>
    </row>
    <row r="33" spans="2:26" ht="12.75">
      <c r="B33" s="5">
        <v>39</v>
      </c>
      <c r="C33" s="9">
        <v>99.4</v>
      </c>
      <c r="D33" s="9">
        <v>99.9</v>
      </c>
      <c r="E33" s="9">
        <v>99.9</v>
      </c>
      <c r="F33" s="9"/>
      <c r="G33" s="9">
        <v>99.8</v>
      </c>
      <c r="H33" s="9">
        <v>99.9</v>
      </c>
      <c r="I33" s="9">
        <v>99.9</v>
      </c>
      <c r="J33" s="9">
        <v>99.7</v>
      </c>
      <c r="K33" s="9"/>
      <c r="L33" s="9">
        <v>99.9</v>
      </c>
      <c r="M33" s="9">
        <v>100</v>
      </c>
      <c r="N33" s="9">
        <v>99.6</v>
      </c>
      <c r="O33" s="9">
        <v>99.8</v>
      </c>
      <c r="P33" s="9">
        <v>92.9</v>
      </c>
      <c r="Q33" s="12">
        <v>99.4</v>
      </c>
      <c r="R33" s="12"/>
      <c r="S33" s="12">
        <v>99.9</v>
      </c>
      <c r="T33" s="12"/>
      <c r="U33" s="12">
        <v>99.7</v>
      </c>
      <c r="V33" s="12"/>
      <c r="W33" s="12">
        <v>100</v>
      </c>
      <c r="X33" s="12"/>
      <c r="Y33" s="12">
        <v>100</v>
      </c>
      <c r="Z33" s="5">
        <v>39</v>
      </c>
    </row>
    <row r="34" spans="2:26" ht="12.75">
      <c r="B34" s="5">
        <v>40</v>
      </c>
      <c r="C34" s="9">
        <v>100</v>
      </c>
      <c r="D34" s="9">
        <v>100</v>
      </c>
      <c r="E34" s="9">
        <v>100</v>
      </c>
      <c r="F34" s="9"/>
      <c r="G34" s="9">
        <v>100</v>
      </c>
      <c r="H34" s="9">
        <v>100</v>
      </c>
      <c r="I34" s="9">
        <v>100</v>
      </c>
      <c r="J34" s="9">
        <v>100</v>
      </c>
      <c r="K34" s="9"/>
      <c r="L34" s="9">
        <v>100</v>
      </c>
      <c r="M34" s="9">
        <v>100</v>
      </c>
      <c r="N34" s="9">
        <v>100</v>
      </c>
      <c r="O34" s="9">
        <v>100</v>
      </c>
      <c r="P34" s="9">
        <v>100</v>
      </c>
      <c r="Q34" s="12">
        <v>100</v>
      </c>
      <c r="R34" s="12"/>
      <c r="S34" s="12">
        <v>100</v>
      </c>
      <c r="T34" s="12"/>
      <c r="U34" s="12">
        <v>100</v>
      </c>
      <c r="V34" s="12"/>
      <c r="W34" s="12"/>
      <c r="X34" s="12"/>
      <c r="Y34" s="12"/>
      <c r="Z34" s="5">
        <v>40</v>
      </c>
    </row>
    <row r="35" spans="2:26" ht="12.75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5"/>
    </row>
    <row r="36" spans="2:26" ht="12.75">
      <c r="B36" s="1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5"/>
    </row>
    <row r="37" spans="2:26" ht="12.75">
      <c r="B37" s="1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5"/>
    </row>
    <row r="38" spans="2:26" ht="12.75">
      <c r="B38" s="15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5"/>
    </row>
    <row r="39" spans="2:26" ht="12.75">
      <c r="B39" s="15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5"/>
    </row>
  </sheetData>
  <sheetProtection password="CC0B" sheet="1" objects="1" scenarios="1"/>
  <mergeCells count="6">
    <mergeCell ref="B1:Z1"/>
    <mergeCell ref="C2:E2"/>
    <mergeCell ref="F2:P2"/>
    <mergeCell ref="Q2:Y2"/>
    <mergeCell ref="B2:B3"/>
    <mergeCell ref="Z2:Z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B1:Z3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6.140625" style="0" bestFit="1" customWidth="1"/>
    <col min="3" max="16" width="4.00390625" style="0" bestFit="1" customWidth="1"/>
    <col min="17" max="25" width="4.00390625" style="0" customWidth="1"/>
    <col min="26" max="26" width="6.140625" style="0" bestFit="1" customWidth="1"/>
  </cols>
  <sheetData>
    <row r="1" spans="2:26" ht="18">
      <c r="B1" s="104" t="s">
        <v>32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6"/>
    </row>
    <row r="2" spans="2:26" ht="18">
      <c r="B2" s="110" t="s">
        <v>16</v>
      </c>
      <c r="C2" s="114"/>
      <c r="D2" s="114"/>
      <c r="E2" s="114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6"/>
      <c r="R2" s="116"/>
      <c r="S2" s="116"/>
      <c r="T2" s="116"/>
      <c r="U2" s="116"/>
      <c r="V2" s="116"/>
      <c r="W2" s="116"/>
      <c r="X2" s="116"/>
      <c r="Y2" s="116"/>
      <c r="Z2" s="112" t="s">
        <v>16</v>
      </c>
    </row>
    <row r="3" spans="2:26" ht="100.5">
      <c r="B3" s="111"/>
      <c r="C3" s="6" t="s">
        <v>6</v>
      </c>
      <c r="D3" s="6" t="s">
        <v>7</v>
      </c>
      <c r="E3" s="6" t="s">
        <v>8</v>
      </c>
      <c r="F3" s="7" t="s">
        <v>18</v>
      </c>
      <c r="G3" s="7" t="s">
        <v>19</v>
      </c>
      <c r="H3" s="7" t="s">
        <v>20</v>
      </c>
      <c r="I3" s="7" t="s">
        <v>11</v>
      </c>
      <c r="J3" s="7" t="s">
        <v>9</v>
      </c>
      <c r="K3" s="7" t="s">
        <v>10</v>
      </c>
      <c r="L3" s="7" t="s">
        <v>12</v>
      </c>
      <c r="M3" s="7" t="s">
        <v>13</v>
      </c>
      <c r="N3" s="7" t="s">
        <v>17</v>
      </c>
      <c r="O3" s="7" t="s">
        <v>14</v>
      </c>
      <c r="P3" s="7" t="s">
        <v>15</v>
      </c>
      <c r="Q3" s="8" t="s">
        <v>30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113"/>
    </row>
    <row r="4" spans="2:26" ht="12.75">
      <c r="B4" s="5">
        <v>10</v>
      </c>
      <c r="C4" s="10"/>
      <c r="D4" s="10"/>
      <c r="E4" s="10"/>
      <c r="F4" s="10">
        <v>0.4</v>
      </c>
      <c r="G4" s="10"/>
      <c r="H4" s="10">
        <v>0.1</v>
      </c>
      <c r="I4" s="10">
        <v>0.1</v>
      </c>
      <c r="J4" s="10"/>
      <c r="K4" s="10">
        <v>0.1</v>
      </c>
      <c r="L4" s="10"/>
      <c r="M4" s="10">
        <v>0.4</v>
      </c>
      <c r="N4" s="10">
        <v>1</v>
      </c>
      <c r="O4" s="10">
        <v>1.7</v>
      </c>
      <c r="P4" s="10"/>
      <c r="Q4" s="11"/>
      <c r="R4" s="11"/>
      <c r="S4" s="11"/>
      <c r="T4" s="11">
        <v>0.2</v>
      </c>
      <c r="U4" s="11"/>
      <c r="V4" s="11"/>
      <c r="W4" s="11">
        <v>0.1</v>
      </c>
      <c r="X4" s="11"/>
      <c r="Y4" s="11">
        <v>0.1</v>
      </c>
      <c r="Z4" s="5">
        <v>10</v>
      </c>
    </row>
    <row r="5" spans="2:26" ht="12.75">
      <c r="B5" s="5">
        <v>11</v>
      </c>
      <c r="C5" s="10"/>
      <c r="D5" s="10">
        <v>0</v>
      </c>
      <c r="E5" s="10"/>
      <c r="F5" s="10">
        <v>0.8</v>
      </c>
      <c r="G5" s="10">
        <v>0.1</v>
      </c>
      <c r="H5" s="10">
        <v>0.4</v>
      </c>
      <c r="I5" s="10">
        <v>0.2</v>
      </c>
      <c r="J5" s="10"/>
      <c r="K5" s="10">
        <v>0.4</v>
      </c>
      <c r="L5" s="10">
        <v>0.1</v>
      </c>
      <c r="M5" s="10">
        <v>1.5</v>
      </c>
      <c r="N5" s="10">
        <v>2.9</v>
      </c>
      <c r="O5" s="10">
        <v>4.2</v>
      </c>
      <c r="P5" s="10">
        <v>0.1</v>
      </c>
      <c r="Q5" s="11"/>
      <c r="R5" s="11"/>
      <c r="S5" s="11">
        <v>0.1</v>
      </c>
      <c r="T5" s="11">
        <v>0.4</v>
      </c>
      <c r="U5" s="11"/>
      <c r="V5" s="11"/>
      <c r="W5" s="11">
        <v>0.2</v>
      </c>
      <c r="X5" s="11"/>
      <c r="Y5" s="11">
        <v>0.2</v>
      </c>
      <c r="Z5" s="5">
        <v>11</v>
      </c>
    </row>
    <row r="6" spans="2:26" ht="12.75">
      <c r="B6" s="5">
        <v>12</v>
      </c>
      <c r="C6" s="10"/>
      <c r="D6" s="10">
        <v>0.2</v>
      </c>
      <c r="E6" s="10"/>
      <c r="F6" s="10">
        <v>1.5</v>
      </c>
      <c r="G6" s="10">
        <v>0.4</v>
      </c>
      <c r="H6" s="10">
        <v>0.5</v>
      </c>
      <c r="I6" s="10">
        <v>0.4</v>
      </c>
      <c r="J6" s="10">
        <v>0.1</v>
      </c>
      <c r="K6" s="10">
        <v>0.7</v>
      </c>
      <c r="L6" s="10">
        <v>0.2</v>
      </c>
      <c r="M6" s="10">
        <v>3.6</v>
      </c>
      <c r="N6" s="10">
        <v>5.8</v>
      </c>
      <c r="O6" s="10">
        <v>6.3</v>
      </c>
      <c r="P6" s="10">
        <v>0.4</v>
      </c>
      <c r="Q6" s="11"/>
      <c r="R6" s="11"/>
      <c r="S6" s="11">
        <v>0.2</v>
      </c>
      <c r="T6" s="11">
        <v>0.5</v>
      </c>
      <c r="U6" s="11"/>
      <c r="V6" s="11">
        <v>0.1</v>
      </c>
      <c r="W6" s="11">
        <v>0.2</v>
      </c>
      <c r="X6" s="11"/>
      <c r="Y6" s="11">
        <v>0.6</v>
      </c>
      <c r="Z6" s="5">
        <v>12</v>
      </c>
    </row>
    <row r="7" spans="2:26" ht="12.75">
      <c r="B7" s="5">
        <v>13</v>
      </c>
      <c r="C7" s="10"/>
      <c r="D7" s="10">
        <v>0.2</v>
      </c>
      <c r="E7" s="10">
        <v>0.1</v>
      </c>
      <c r="F7" s="10">
        <v>2.4</v>
      </c>
      <c r="G7" s="10">
        <v>0.8</v>
      </c>
      <c r="H7" s="10">
        <v>1.2</v>
      </c>
      <c r="I7" s="10">
        <v>1</v>
      </c>
      <c r="J7" s="10">
        <v>0.2</v>
      </c>
      <c r="K7" s="10">
        <v>1.8</v>
      </c>
      <c r="L7" s="10">
        <v>0.2</v>
      </c>
      <c r="M7" s="10">
        <v>6.6</v>
      </c>
      <c r="N7" s="10">
        <v>9.7</v>
      </c>
      <c r="O7" s="10">
        <v>9.9</v>
      </c>
      <c r="P7" s="10">
        <v>0.7</v>
      </c>
      <c r="Q7" s="11"/>
      <c r="R7" s="11"/>
      <c r="S7" s="11">
        <v>0.4</v>
      </c>
      <c r="T7" s="11">
        <v>0.8</v>
      </c>
      <c r="U7" s="11"/>
      <c r="V7" s="11">
        <v>0.4</v>
      </c>
      <c r="W7" s="11">
        <v>0.4</v>
      </c>
      <c r="X7" s="11"/>
      <c r="Y7" s="11">
        <v>0.7</v>
      </c>
      <c r="Z7" s="5">
        <v>13</v>
      </c>
    </row>
    <row r="8" spans="2:26" ht="12.75">
      <c r="B8" s="5">
        <v>14</v>
      </c>
      <c r="C8" s="10"/>
      <c r="D8" s="10">
        <v>0.7</v>
      </c>
      <c r="E8" s="10">
        <v>0.2</v>
      </c>
      <c r="F8" s="10">
        <v>4.3</v>
      </c>
      <c r="G8" s="10">
        <v>1.3</v>
      </c>
      <c r="H8" s="10">
        <v>2.1</v>
      </c>
      <c r="I8" s="10">
        <v>1.7</v>
      </c>
      <c r="J8" s="10">
        <v>0.2</v>
      </c>
      <c r="K8" s="10">
        <v>2.9</v>
      </c>
      <c r="L8" s="10">
        <v>0.6</v>
      </c>
      <c r="M8" s="10">
        <v>10.7</v>
      </c>
      <c r="N8" s="10">
        <v>13.8</v>
      </c>
      <c r="O8" s="10">
        <v>14.4</v>
      </c>
      <c r="P8" s="10">
        <v>1.1</v>
      </c>
      <c r="Q8" s="11"/>
      <c r="R8" s="11">
        <v>0.7</v>
      </c>
      <c r="S8" s="11">
        <v>0.5</v>
      </c>
      <c r="T8" s="11">
        <v>1</v>
      </c>
      <c r="U8" s="11">
        <v>0.1</v>
      </c>
      <c r="V8" s="11">
        <v>1</v>
      </c>
      <c r="W8" s="11">
        <v>0.4</v>
      </c>
      <c r="X8" s="11">
        <v>0.6</v>
      </c>
      <c r="Y8" s="11">
        <v>2.3</v>
      </c>
      <c r="Z8" s="5">
        <v>14</v>
      </c>
    </row>
    <row r="9" spans="2:26" ht="12.75">
      <c r="B9" s="5">
        <v>15</v>
      </c>
      <c r="C9" s="10"/>
      <c r="D9" s="10">
        <v>1.8</v>
      </c>
      <c r="E9" s="10">
        <v>0.4</v>
      </c>
      <c r="F9" s="10">
        <v>7.4</v>
      </c>
      <c r="G9" s="10">
        <v>3</v>
      </c>
      <c r="H9" s="10">
        <v>3.2</v>
      </c>
      <c r="I9" s="10">
        <v>3.2</v>
      </c>
      <c r="J9" s="10">
        <v>0.8</v>
      </c>
      <c r="K9" s="10">
        <v>4.5</v>
      </c>
      <c r="L9" s="10">
        <v>1.5</v>
      </c>
      <c r="M9" s="10">
        <v>16.8</v>
      </c>
      <c r="N9" s="10">
        <v>19</v>
      </c>
      <c r="O9" s="10">
        <v>19.5</v>
      </c>
      <c r="P9" s="10">
        <v>2.6</v>
      </c>
      <c r="Q9" s="11">
        <v>0.2</v>
      </c>
      <c r="R9" s="11">
        <v>0.7</v>
      </c>
      <c r="S9" s="11">
        <v>0.5</v>
      </c>
      <c r="T9" s="11">
        <v>1.3</v>
      </c>
      <c r="U9" s="11">
        <v>0.4</v>
      </c>
      <c r="V9" s="14">
        <v>0.2</v>
      </c>
      <c r="W9" s="11">
        <v>0.5</v>
      </c>
      <c r="X9" s="11">
        <v>1.1</v>
      </c>
      <c r="Y9" s="11">
        <v>3.2</v>
      </c>
      <c r="Z9" s="5">
        <v>15</v>
      </c>
    </row>
    <row r="10" spans="2:26" ht="12.75">
      <c r="B10" s="5">
        <v>16</v>
      </c>
      <c r="C10" s="10">
        <v>0.1</v>
      </c>
      <c r="D10" s="10">
        <v>2.7</v>
      </c>
      <c r="E10" s="10">
        <v>0.8</v>
      </c>
      <c r="F10" s="10">
        <v>10.6</v>
      </c>
      <c r="G10" s="10">
        <v>4.4</v>
      </c>
      <c r="H10" s="10">
        <v>5.2</v>
      </c>
      <c r="I10" s="10">
        <v>5.1</v>
      </c>
      <c r="J10" s="10">
        <v>2.1</v>
      </c>
      <c r="K10" s="10">
        <v>7.6</v>
      </c>
      <c r="L10" s="10">
        <v>2.6</v>
      </c>
      <c r="M10" s="10">
        <v>20.3</v>
      </c>
      <c r="N10" s="10">
        <v>25.7</v>
      </c>
      <c r="O10" s="10">
        <v>24.7</v>
      </c>
      <c r="P10" s="10">
        <v>3.5</v>
      </c>
      <c r="Q10" s="11">
        <v>0.4</v>
      </c>
      <c r="R10" s="11">
        <v>1</v>
      </c>
      <c r="S10" s="11">
        <v>0.6</v>
      </c>
      <c r="T10" s="11">
        <v>1.8</v>
      </c>
      <c r="U10" s="11">
        <v>0.6</v>
      </c>
      <c r="V10" s="11">
        <v>3.1</v>
      </c>
      <c r="W10" s="11">
        <v>0.7</v>
      </c>
      <c r="X10" s="11">
        <v>3</v>
      </c>
      <c r="Y10" s="11">
        <v>6.1</v>
      </c>
      <c r="Z10" s="5">
        <v>16</v>
      </c>
    </row>
    <row r="11" spans="2:26" ht="12.75">
      <c r="B11" s="5">
        <v>17</v>
      </c>
      <c r="C11" s="10">
        <v>0.4</v>
      </c>
      <c r="D11" s="10">
        <v>3.6</v>
      </c>
      <c r="E11" s="10">
        <v>1.8</v>
      </c>
      <c r="F11" s="10">
        <v>14.7</v>
      </c>
      <c r="G11" s="10">
        <v>6.9</v>
      </c>
      <c r="H11" s="10">
        <v>7.6</v>
      </c>
      <c r="I11" s="10">
        <v>7.3</v>
      </c>
      <c r="J11" s="10">
        <v>3.5</v>
      </c>
      <c r="K11" s="10">
        <v>11.3</v>
      </c>
      <c r="L11" s="10">
        <v>3.6</v>
      </c>
      <c r="M11" s="10">
        <v>26.6</v>
      </c>
      <c r="N11" s="10">
        <v>32.1</v>
      </c>
      <c r="O11" s="10">
        <v>31.5</v>
      </c>
      <c r="P11" s="10">
        <v>4.8</v>
      </c>
      <c r="Q11" s="11">
        <v>0.6</v>
      </c>
      <c r="R11" s="11">
        <v>1.3</v>
      </c>
      <c r="S11" s="11">
        <v>1</v>
      </c>
      <c r="T11" s="11">
        <v>2.9</v>
      </c>
      <c r="U11" s="11">
        <v>1.1</v>
      </c>
      <c r="V11" s="11">
        <v>4.4</v>
      </c>
      <c r="W11" s="11">
        <v>1.1</v>
      </c>
      <c r="X11" s="11">
        <v>7.2</v>
      </c>
      <c r="Y11" s="11">
        <v>7.7</v>
      </c>
      <c r="Z11" s="5">
        <v>17</v>
      </c>
    </row>
    <row r="12" spans="2:26" ht="12.75">
      <c r="B12" s="5">
        <v>18</v>
      </c>
      <c r="C12" s="10">
        <v>0.5</v>
      </c>
      <c r="D12" s="10">
        <v>5.2</v>
      </c>
      <c r="E12" s="10">
        <v>3.7</v>
      </c>
      <c r="F12" s="10">
        <v>18.2</v>
      </c>
      <c r="G12" s="10">
        <v>10.3</v>
      </c>
      <c r="H12" s="10">
        <v>10.4</v>
      </c>
      <c r="I12" s="10">
        <v>9.8</v>
      </c>
      <c r="J12" s="10">
        <v>5.5</v>
      </c>
      <c r="K12" s="10">
        <v>17</v>
      </c>
      <c r="L12" s="10">
        <v>5.2</v>
      </c>
      <c r="M12" s="10">
        <v>33.5</v>
      </c>
      <c r="N12" s="10">
        <v>39.6</v>
      </c>
      <c r="O12" s="10">
        <v>37.8</v>
      </c>
      <c r="P12" s="10">
        <v>6.3</v>
      </c>
      <c r="Q12" s="11">
        <v>1.1</v>
      </c>
      <c r="R12" s="11">
        <v>2</v>
      </c>
      <c r="S12" s="11">
        <v>1.5</v>
      </c>
      <c r="T12" s="11">
        <v>5.1</v>
      </c>
      <c r="U12" s="11">
        <v>1.9</v>
      </c>
      <c r="V12" s="11">
        <v>7</v>
      </c>
      <c r="W12" s="11">
        <v>2.4</v>
      </c>
      <c r="X12" s="11">
        <v>11.3</v>
      </c>
      <c r="Y12" s="11">
        <v>10.6</v>
      </c>
      <c r="Z12" s="5">
        <v>18</v>
      </c>
    </row>
    <row r="13" spans="2:26" ht="12.75">
      <c r="B13" s="5">
        <v>19</v>
      </c>
      <c r="C13" s="10">
        <v>1.3</v>
      </c>
      <c r="D13" s="10">
        <v>7.6</v>
      </c>
      <c r="E13" s="10">
        <v>5.7</v>
      </c>
      <c r="F13" s="10">
        <v>23.4</v>
      </c>
      <c r="G13" s="10">
        <v>12.3</v>
      </c>
      <c r="H13" s="10">
        <v>13.9</v>
      </c>
      <c r="I13" s="10">
        <v>13.7</v>
      </c>
      <c r="J13" s="10">
        <v>9.4</v>
      </c>
      <c r="K13" s="10">
        <v>21.8</v>
      </c>
      <c r="L13" s="10">
        <v>8</v>
      </c>
      <c r="M13" s="10">
        <v>41.6</v>
      </c>
      <c r="N13" s="10">
        <v>46</v>
      </c>
      <c r="O13" s="10">
        <v>44.2</v>
      </c>
      <c r="P13" s="10">
        <v>8.5</v>
      </c>
      <c r="Q13" s="11">
        <v>1.8</v>
      </c>
      <c r="R13" s="11">
        <v>3.3</v>
      </c>
      <c r="S13" s="11">
        <v>2.3</v>
      </c>
      <c r="T13" s="11">
        <v>6.9</v>
      </c>
      <c r="U13" s="11">
        <v>3.2</v>
      </c>
      <c r="V13" s="11">
        <v>11.2</v>
      </c>
      <c r="W13" s="11">
        <v>3.5</v>
      </c>
      <c r="X13" s="11">
        <v>16.2</v>
      </c>
      <c r="Y13" s="11">
        <v>13.6</v>
      </c>
      <c r="Z13" s="5">
        <v>19</v>
      </c>
    </row>
    <row r="14" spans="2:26" ht="12.75">
      <c r="B14" s="5">
        <v>20</v>
      </c>
      <c r="C14" s="10">
        <v>2.5</v>
      </c>
      <c r="D14" s="10">
        <v>9.4</v>
      </c>
      <c r="E14" s="10">
        <v>9.2</v>
      </c>
      <c r="F14" s="10">
        <v>29.9</v>
      </c>
      <c r="G14" s="10">
        <v>14.8</v>
      </c>
      <c r="H14" s="10">
        <v>18.5</v>
      </c>
      <c r="I14" s="10">
        <v>17.6</v>
      </c>
      <c r="J14" s="10">
        <v>14.3</v>
      </c>
      <c r="K14" s="10">
        <v>27.3</v>
      </c>
      <c r="L14" s="10">
        <v>10.7</v>
      </c>
      <c r="M14" s="10">
        <v>49.2</v>
      </c>
      <c r="N14" s="10">
        <v>53</v>
      </c>
      <c r="O14" s="10">
        <v>51</v>
      </c>
      <c r="P14" s="10">
        <v>11.6</v>
      </c>
      <c r="Q14" s="11">
        <v>2.6</v>
      </c>
      <c r="R14" s="11">
        <v>5.1</v>
      </c>
      <c r="S14" s="11">
        <v>3.7</v>
      </c>
      <c r="T14" s="11">
        <v>9.9</v>
      </c>
      <c r="U14" s="11">
        <v>5</v>
      </c>
      <c r="V14" s="11">
        <v>14.9</v>
      </c>
      <c r="W14" s="11">
        <v>5.8</v>
      </c>
      <c r="X14" s="11">
        <v>22.8</v>
      </c>
      <c r="Y14" s="11">
        <v>17.8</v>
      </c>
      <c r="Z14" s="5">
        <v>20</v>
      </c>
    </row>
    <row r="15" spans="2:26" ht="12.75">
      <c r="B15" s="5">
        <v>21</v>
      </c>
      <c r="C15" s="10">
        <v>5</v>
      </c>
      <c r="D15" s="10">
        <v>15.1</v>
      </c>
      <c r="E15" s="10">
        <v>13.9</v>
      </c>
      <c r="F15" s="10">
        <v>37.3</v>
      </c>
      <c r="G15" s="10">
        <v>19.4</v>
      </c>
      <c r="H15" s="10">
        <v>23.2</v>
      </c>
      <c r="I15" s="10">
        <v>20.4</v>
      </c>
      <c r="J15" s="10">
        <v>19.7</v>
      </c>
      <c r="K15" s="10">
        <v>33.4</v>
      </c>
      <c r="L15" s="10">
        <v>15.3</v>
      </c>
      <c r="M15" s="10">
        <v>56.9</v>
      </c>
      <c r="N15" s="10">
        <v>60.4</v>
      </c>
      <c r="O15" s="10">
        <v>56.7</v>
      </c>
      <c r="P15" s="10">
        <v>15.3</v>
      </c>
      <c r="Q15" s="11">
        <v>3.2</v>
      </c>
      <c r="R15" s="11">
        <v>8.1</v>
      </c>
      <c r="S15" s="11">
        <v>6.2</v>
      </c>
      <c r="T15" s="11">
        <v>13</v>
      </c>
      <c r="U15" s="11">
        <v>9.2</v>
      </c>
      <c r="V15" s="11">
        <v>20.6</v>
      </c>
      <c r="W15" s="11">
        <v>9.8</v>
      </c>
      <c r="X15" s="11">
        <v>29.6</v>
      </c>
      <c r="Y15" s="11">
        <v>22.5</v>
      </c>
      <c r="Z15" s="5">
        <v>21</v>
      </c>
    </row>
    <row r="16" spans="2:26" ht="12.75">
      <c r="B16" s="5">
        <v>22</v>
      </c>
      <c r="C16" s="10">
        <v>7.2</v>
      </c>
      <c r="D16" s="10">
        <v>18.5</v>
      </c>
      <c r="E16" s="10">
        <v>17.9</v>
      </c>
      <c r="F16" s="10">
        <v>43.7</v>
      </c>
      <c r="G16" s="10">
        <v>25.1</v>
      </c>
      <c r="H16" s="10">
        <v>29.6</v>
      </c>
      <c r="I16" s="10">
        <v>26</v>
      </c>
      <c r="J16" s="10">
        <v>25.9</v>
      </c>
      <c r="K16" s="10">
        <v>40.8</v>
      </c>
      <c r="L16" s="10">
        <v>20.9</v>
      </c>
      <c r="M16" s="10">
        <v>62.9</v>
      </c>
      <c r="N16" s="10">
        <v>66.9</v>
      </c>
      <c r="O16" s="10">
        <v>61.5</v>
      </c>
      <c r="P16" s="10">
        <v>19.5</v>
      </c>
      <c r="Q16" s="11">
        <v>5.1</v>
      </c>
      <c r="R16" s="11">
        <v>13.6</v>
      </c>
      <c r="S16" s="11">
        <v>8.7</v>
      </c>
      <c r="T16" s="11">
        <v>19.8</v>
      </c>
      <c r="U16" s="11">
        <v>16.3</v>
      </c>
      <c r="V16" s="11">
        <v>27.3</v>
      </c>
      <c r="W16" s="11">
        <v>12.4</v>
      </c>
      <c r="X16" s="11">
        <v>37.1</v>
      </c>
      <c r="Y16" s="11">
        <v>28.1</v>
      </c>
      <c r="Z16" s="5">
        <v>22</v>
      </c>
    </row>
    <row r="17" spans="2:26" ht="12.75">
      <c r="B17" s="5">
        <v>23</v>
      </c>
      <c r="C17" s="10">
        <v>11.1</v>
      </c>
      <c r="D17" s="10">
        <v>26.5</v>
      </c>
      <c r="E17" s="10">
        <v>24.1</v>
      </c>
      <c r="F17" s="10">
        <v>49.8</v>
      </c>
      <c r="G17" s="10">
        <v>31.8</v>
      </c>
      <c r="H17" s="10">
        <v>35</v>
      </c>
      <c r="I17" s="10">
        <v>31</v>
      </c>
      <c r="J17" s="10">
        <v>32.7</v>
      </c>
      <c r="K17" s="10">
        <v>49</v>
      </c>
      <c r="L17" s="10">
        <v>27.2</v>
      </c>
      <c r="M17" s="10">
        <v>70.3</v>
      </c>
      <c r="N17" s="10">
        <v>72</v>
      </c>
      <c r="O17" s="10">
        <v>66.9</v>
      </c>
      <c r="P17" s="10">
        <v>25.5</v>
      </c>
      <c r="Q17" s="11">
        <v>7.3</v>
      </c>
      <c r="R17" s="11">
        <v>20.4</v>
      </c>
      <c r="S17" s="11">
        <v>12.4</v>
      </c>
      <c r="T17" s="11">
        <v>25.9</v>
      </c>
      <c r="U17" s="11">
        <v>21.9</v>
      </c>
      <c r="V17" s="11">
        <v>36.4</v>
      </c>
      <c r="W17" s="11">
        <v>16.7</v>
      </c>
      <c r="X17" s="11">
        <v>44.9</v>
      </c>
      <c r="Y17" s="11">
        <v>35</v>
      </c>
      <c r="Z17" s="5">
        <v>23</v>
      </c>
    </row>
    <row r="18" spans="2:26" ht="12.75">
      <c r="B18" s="5">
        <v>24</v>
      </c>
      <c r="C18" s="10">
        <v>14.5</v>
      </c>
      <c r="D18" s="10">
        <v>34.4</v>
      </c>
      <c r="E18" s="10">
        <v>31.6</v>
      </c>
      <c r="F18" s="10">
        <v>57.3</v>
      </c>
      <c r="G18" s="10">
        <v>37.2</v>
      </c>
      <c r="H18" s="10">
        <v>43.7</v>
      </c>
      <c r="I18" s="10">
        <v>38.4</v>
      </c>
      <c r="J18" s="10">
        <v>39.3</v>
      </c>
      <c r="K18" s="10">
        <v>55.8</v>
      </c>
      <c r="L18" s="10">
        <v>35.3</v>
      </c>
      <c r="M18" s="10">
        <v>74.7</v>
      </c>
      <c r="N18" s="10">
        <v>77</v>
      </c>
      <c r="O18" s="10">
        <v>71.5</v>
      </c>
      <c r="P18" s="10">
        <v>30</v>
      </c>
      <c r="Q18" s="11">
        <v>10.6</v>
      </c>
      <c r="R18" s="11">
        <v>28.2</v>
      </c>
      <c r="S18" s="11">
        <v>19.3</v>
      </c>
      <c r="T18" s="11">
        <v>32.8</v>
      </c>
      <c r="U18" s="11">
        <v>28.8</v>
      </c>
      <c r="V18" s="11">
        <v>43.7</v>
      </c>
      <c r="W18" s="11">
        <v>22.2</v>
      </c>
      <c r="X18" s="11">
        <v>52.9</v>
      </c>
      <c r="Y18" s="11">
        <v>42.6</v>
      </c>
      <c r="Z18" s="5">
        <v>24</v>
      </c>
    </row>
    <row r="19" spans="2:26" ht="12.75">
      <c r="B19" s="5">
        <v>25</v>
      </c>
      <c r="C19" s="10">
        <v>20</v>
      </c>
      <c r="D19" s="10">
        <v>43.5</v>
      </c>
      <c r="E19" s="10">
        <v>39.1</v>
      </c>
      <c r="F19" s="10">
        <v>66.5</v>
      </c>
      <c r="G19" s="10">
        <v>41.6</v>
      </c>
      <c r="H19" s="10">
        <v>48.6</v>
      </c>
      <c r="I19" s="10">
        <v>44.3</v>
      </c>
      <c r="J19" s="10">
        <v>44.7</v>
      </c>
      <c r="K19" s="10">
        <v>65.3</v>
      </c>
      <c r="L19" s="10">
        <v>42.2</v>
      </c>
      <c r="M19" s="10">
        <v>80.2</v>
      </c>
      <c r="N19" s="10">
        <v>82.4</v>
      </c>
      <c r="O19" s="10">
        <v>75.4</v>
      </c>
      <c r="P19" s="10">
        <v>35.8</v>
      </c>
      <c r="Q19" s="11">
        <v>16</v>
      </c>
      <c r="R19" s="11">
        <v>39</v>
      </c>
      <c r="S19" s="11">
        <v>25.9</v>
      </c>
      <c r="T19" s="11">
        <v>42.4</v>
      </c>
      <c r="U19" s="11">
        <v>37.5</v>
      </c>
      <c r="V19" s="11">
        <v>54.2</v>
      </c>
      <c r="W19" s="11">
        <v>29.9</v>
      </c>
      <c r="X19" s="11">
        <v>61.1</v>
      </c>
      <c r="Y19" s="11">
        <v>49.3</v>
      </c>
      <c r="Z19" s="5">
        <v>25</v>
      </c>
    </row>
    <row r="20" spans="2:26" ht="12.75">
      <c r="B20" s="5">
        <v>26</v>
      </c>
      <c r="C20" s="10">
        <v>28.2</v>
      </c>
      <c r="D20" s="10">
        <v>48.5</v>
      </c>
      <c r="E20" s="10">
        <v>47.7</v>
      </c>
      <c r="F20" s="10">
        <v>74.5</v>
      </c>
      <c r="G20" s="10">
        <v>48.6</v>
      </c>
      <c r="H20" s="10">
        <v>54.2</v>
      </c>
      <c r="I20" s="10">
        <v>50.9</v>
      </c>
      <c r="J20" s="10">
        <v>53</v>
      </c>
      <c r="K20" s="10">
        <v>71</v>
      </c>
      <c r="L20" s="10">
        <v>49.5</v>
      </c>
      <c r="M20" s="10">
        <v>83.2</v>
      </c>
      <c r="N20" s="10">
        <v>84.9</v>
      </c>
      <c r="O20" s="10">
        <v>78.7</v>
      </c>
      <c r="P20" s="10">
        <v>40.2</v>
      </c>
      <c r="Q20" s="11">
        <v>20.7</v>
      </c>
      <c r="R20" s="11">
        <v>49.7</v>
      </c>
      <c r="S20" s="11">
        <v>32.4</v>
      </c>
      <c r="T20" s="11">
        <v>53.6</v>
      </c>
      <c r="U20" s="11">
        <v>48</v>
      </c>
      <c r="V20" s="11">
        <v>63.1</v>
      </c>
      <c r="W20" s="11">
        <v>37.2</v>
      </c>
      <c r="X20" s="11">
        <v>67.2</v>
      </c>
      <c r="Y20" s="11">
        <v>55.8</v>
      </c>
      <c r="Z20" s="5">
        <v>26</v>
      </c>
    </row>
    <row r="21" spans="2:26" ht="12.75">
      <c r="B21" s="5">
        <v>27</v>
      </c>
      <c r="C21" s="10">
        <v>35.6</v>
      </c>
      <c r="D21" s="10">
        <v>57.2</v>
      </c>
      <c r="E21" s="10">
        <v>54.8</v>
      </c>
      <c r="F21" s="10">
        <v>80.5</v>
      </c>
      <c r="G21" s="10">
        <v>55.9</v>
      </c>
      <c r="H21" s="10">
        <v>59.8</v>
      </c>
      <c r="I21" s="10">
        <v>57.3</v>
      </c>
      <c r="J21" s="10">
        <v>60.7</v>
      </c>
      <c r="K21" s="10">
        <v>75.9</v>
      </c>
      <c r="L21" s="10">
        <v>57.4</v>
      </c>
      <c r="M21" s="10">
        <v>86.8</v>
      </c>
      <c r="N21" s="10">
        <v>88.9</v>
      </c>
      <c r="O21" s="10">
        <v>82.6</v>
      </c>
      <c r="P21" s="10">
        <v>46.2</v>
      </c>
      <c r="Q21" s="11">
        <v>26.5</v>
      </c>
      <c r="R21" s="11">
        <v>59.7</v>
      </c>
      <c r="S21" s="11">
        <v>39</v>
      </c>
      <c r="T21" s="11">
        <v>61.1</v>
      </c>
      <c r="U21" s="11">
        <v>55.7</v>
      </c>
      <c r="V21" s="11">
        <v>69.2</v>
      </c>
      <c r="W21" s="11">
        <v>44.1</v>
      </c>
      <c r="X21" s="11">
        <v>75.3</v>
      </c>
      <c r="Y21" s="11">
        <v>62.6</v>
      </c>
      <c r="Z21" s="5">
        <v>27</v>
      </c>
    </row>
    <row r="22" spans="2:26" ht="12.75">
      <c r="B22" s="5">
        <v>28</v>
      </c>
      <c r="C22" s="10">
        <v>44.2</v>
      </c>
      <c r="D22" s="10">
        <v>65.6</v>
      </c>
      <c r="E22" s="10">
        <v>62.1</v>
      </c>
      <c r="F22" s="10">
        <v>84.6</v>
      </c>
      <c r="G22" s="10">
        <v>61.4</v>
      </c>
      <c r="H22" s="10">
        <v>66.5</v>
      </c>
      <c r="I22" s="10">
        <v>63.1</v>
      </c>
      <c r="J22" s="10">
        <v>67.6</v>
      </c>
      <c r="K22" s="10">
        <v>80.5</v>
      </c>
      <c r="L22" s="10">
        <v>64.4</v>
      </c>
      <c r="M22" s="10">
        <v>89.5</v>
      </c>
      <c r="N22" s="10">
        <v>90.6</v>
      </c>
      <c r="O22" s="10">
        <v>85.9</v>
      </c>
      <c r="P22" s="10">
        <v>51.3</v>
      </c>
      <c r="Q22" s="11">
        <v>34.6</v>
      </c>
      <c r="R22" s="11">
        <v>68.9</v>
      </c>
      <c r="S22" s="11">
        <v>46.8</v>
      </c>
      <c r="T22" s="11">
        <v>70.1</v>
      </c>
      <c r="U22" s="11">
        <v>63.4</v>
      </c>
      <c r="V22" s="11">
        <v>76.3</v>
      </c>
      <c r="W22" s="11">
        <v>52.2</v>
      </c>
      <c r="X22" s="11">
        <v>81.2</v>
      </c>
      <c r="Y22" s="11">
        <v>68.9</v>
      </c>
      <c r="Z22" s="5">
        <v>28</v>
      </c>
    </row>
    <row r="23" spans="2:26" ht="12.75">
      <c r="B23" s="5">
        <v>29</v>
      </c>
      <c r="C23" s="10">
        <v>53.9</v>
      </c>
      <c r="D23" s="10">
        <v>71.3</v>
      </c>
      <c r="E23" s="10">
        <v>69.2</v>
      </c>
      <c r="F23" s="10">
        <v>88.1</v>
      </c>
      <c r="G23" s="10">
        <v>66.7</v>
      </c>
      <c r="H23" s="10">
        <v>73.8</v>
      </c>
      <c r="I23" s="10">
        <v>69.5</v>
      </c>
      <c r="J23" s="10">
        <v>73.5</v>
      </c>
      <c r="K23" s="10">
        <v>84</v>
      </c>
      <c r="L23" s="10">
        <v>71</v>
      </c>
      <c r="M23" s="10">
        <v>92</v>
      </c>
      <c r="N23" s="10">
        <v>92.3</v>
      </c>
      <c r="O23" s="10">
        <v>88.4</v>
      </c>
      <c r="P23" s="10">
        <v>57.7</v>
      </c>
      <c r="Q23" s="11">
        <v>42</v>
      </c>
      <c r="R23" s="11">
        <v>76.8</v>
      </c>
      <c r="S23" s="11">
        <v>54.2</v>
      </c>
      <c r="T23" s="11">
        <v>76.8</v>
      </c>
      <c r="U23" s="11">
        <v>72</v>
      </c>
      <c r="V23" s="11">
        <v>83.3</v>
      </c>
      <c r="W23" s="11">
        <v>59.4</v>
      </c>
      <c r="X23" s="11">
        <v>86.3</v>
      </c>
      <c r="Y23" s="11">
        <v>74.4</v>
      </c>
      <c r="Z23" s="5">
        <v>29</v>
      </c>
    </row>
    <row r="24" spans="2:26" ht="12.75">
      <c r="B24" s="5">
        <v>30</v>
      </c>
      <c r="C24" s="10">
        <v>62.1</v>
      </c>
      <c r="D24" s="10">
        <v>75.9</v>
      </c>
      <c r="E24" s="10">
        <v>76</v>
      </c>
      <c r="F24" s="10">
        <v>92.3</v>
      </c>
      <c r="G24" s="10">
        <v>71.9</v>
      </c>
      <c r="H24" s="10">
        <v>77.8</v>
      </c>
      <c r="I24" s="10">
        <v>73.8</v>
      </c>
      <c r="J24" s="10">
        <v>79.7</v>
      </c>
      <c r="K24" s="10">
        <v>87.6</v>
      </c>
      <c r="L24" s="10">
        <v>77.1</v>
      </c>
      <c r="M24" s="10">
        <v>94</v>
      </c>
      <c r="N24" s="10">
        <v>93.8</v>
      </c>
      <c r="O24" s="10">
        <v>90.8</v>
      </c>
      <c r="P24" s="10">
        <v>63.3</v>
      </c>
      <c r="Q24" s="11">
        <v>49.7</v>
      </c>
      <c r="R24" s="11">
        <v>84.5</v>
      </c>
      <c r="S24" s="11">
        <v>61.7</v>
      </c>
      <c r="T24" s="11">
        <v>82.7</v>
      </c>
      <c r="U24" s="11">
        <v>80.2</v>
      </c>
      <c r="V24" s="11">
        <v>89</v>
      </c>
      <c r="W24" s="11">
        <v>65</v>
      </c>
      <c r="X24" s="11">
        <v>89.6</v>
      </c>
      <c r="Y24" s="11">
        <v>79.4</v>
      </c>
      <c r="Z24" s="5">
        <v>30</v>
      </c>
    </row>
    <row r="25" spans="2:26" ht="12.75">
      <c r="B25" s="5">
        <v>31</v>
      </c>
      <c r="C25" s="10">
        <v>69.6</v>
      </c>
      <c r="D25" s="10">
        <v>81.9</v>
      </c>
      <c r="E25" s="10">
        <v>81.5</v>
      </c>
      <c r="F25" s="10">
        <v>94.9</v>
      </c>
      <c r="G25" s="10">
        <v>78.4</v>
      </c>
      <c r="H25" s="10">
        <v>82.7</v>
      </c>
      <c r="I25" s="10">
        <v>79.3</v>
      </c>
      <c r="J25" s="10">
        <v>83.6</v>
      </c>
      <c r="K25" s="10">
        <v>90.5</v>
      </c>
      <c r="L25" s="10">
        <v>82.4</v>
      </c>
      <c r="M25" s="10">
        <v>95.8</v>
      </c>
      <c r="N25" s="10">
        <v>95.5</v>
      </c>
      <c r="O25" s="10">
        <v>92.6</v>
      </c>
      <c r="P25" s="10">
        <v>67.9</v>
      </c>
      <c r="Q25" s="11">
        <v>56.5</v>
      </c>
      <c r="R25" s="11">
        <v>90</v>
      </c>
      <c r="S25" s="11">
        <v>69</v>
      </c>
      <c r="T25" s="11">
        <v>88.4</v>
      </c>
      <c r="U25" s="11">
        <v>87.5</v>
      </c>
      <c r="V25" s="11">
        <v>93.1</v>
      </c>
      <c r="W25" s="11">
        <v>72.1</v>
      </c>
      <c r="X25" s="11">
        <v>92.8</v>
      </c>
      <c r="Y25" s="11">
        <v>85.1</v>
      </c>
      <c r="Z25" s="5">
        <v>31</v>
      </c>
    </row>
    <row r="26" spans="2:26" ht="12.75">
      <c r="B26" s="5">
        <v>32</v>
      </c>
      <c r="C26" s="10">
        <v>76.4</v>
      </c>
      <c r="D26" s="10">
        <v>86.7</v>
      </c>
      <c r="E26" s="10">
        <v>85.5</v>
      </c>
      <c r="F26" s="10">
        <v>96.1</v>
      </c>
      <c r="G26" s="10">
        <v>84.6</v>
      </c>
      <c r="H26" s="10">
        <v>87.5</v>
      </c>
      <c r="I26" s="10">
        <v>84.4</v>
      </c>
      <c r="J26" s="10">
        <v>88.9</v>
      </c>
      <c r="K26" s="10">
        <v>93.3</v>
      </c>
      <c r="L26" s="10">
        <v>86.5</v>
      </c>
      <c r="M26" s="10">
        <v>96.4</v>
      </c>
      <c r="N26" s="10">
        <v>96.7</v>
      </c>
      <c r="O26" s="10">
        <v>94.6</v>
      </c>
      <c r="P26" s="10">
        <v>73.8</v>
      </c>
      <c r="Q26" s="11">
        <v>63.4</v>
      </c>
      <c r="R26" s="11">
        <v>94.5</v>
      </c>
      <c r="S26" s="11">
        <v>74.5</v>
      </c>
      <c r="T26" s="11">
        <v>93</v>
      </c>
      <c r="U26" s="11">
        <v>91.7</v>
      </c>
      <c r="V26" s="11">
        <v>95.1</v>
      </c>
      <c r="W26" s="11">
        <v>77.5</v>
      </c>
      <c r="X26" s="11">
        <v>95.5</v>
      </c>
      <c r="Y26" s="11">
        <v>88.6</v>
      </c>
      <c r="Z26" s="5">
        <v>32</v>
      </c>
    </row>
    <row r="27" spans="2:26" ht="12.75">
      <c r="B27" s="5">
        <v>33</v>
      </c>
      <c r="C27" s="10">
        <v>82.1</v>
      </c>
      <c r="D27" s="10">
        <v>92.1</v>
      </c>
      <c r="E27" s="10">
        <v>90.7</v>
      </c>
      <c r="F27" s="10">
        <v>97.9</v>
      </c>
      <c r="G27" s="10">
        <v>89.5</v>
      </c>
      <c r="H27" s="10">
        <v>89.5</v>
      </c>
      <c r="I27" s="10">
        <v>88.3</v>
      </c>
      <c r="J27" s="10">
        <v>91.4</v>
      </c>
      <c r="K27" s="10">
        <v>95.6</v>
      </c>
      <c r="L27" s="10">
        <v>90.5</v>
      </c>
      <c r="M27" s="10">
        <v>97.4</v>
      </c>
      <c r="N27" s="10">
        <v>97.4</v>
      </c>
      <c r="O27" s="10">
        <v>95.8</v>
      </c>
      <c r="P27" s="10">
        <v>79.4</v>
      </c>
      <c r="Q27" s="11">
        <v>70.9</v>
      </c>
      <c r="R27" s="11">
        <v>96.8</v>
      </c>
      <c r="S27" s="11">
        <v>80</v>
      </c>
      <c r="T27" s="11">
        <v>96.2</v>
      </c>
      <c r="U27" s="11">
        <v>95.1</v>
      </c>
      <c r="V27" s="11">
        <v>97</v>
      </c>
      <c r="W27" s="11">
        <v>83.3</v>
      </c>
      <c r="X27" s="11">
        <v>97.3</v>
      </c>
      <c r="Y27" s="11">
        <v>92.1</v>
      </c>
      <c r="Z27" s="5">
        <v>33</v>
      </c>
    </row>
    <row r="28" spans="2:26" ht="12.75">
      <c r="B28" s="5">
        <v>34</v>
      </c>
      <c r="C28" s="10">
        <v>87.2</v>
      </c>
      <c r="D28" s="10">
        <v>94.5</v>
      </c>
      <c r="E28" s="10">
        <v>93.7</v>
      </c>
      <c r="F28" s="10">
        <v>98.9</v>
      </c>
      <c r="G28" s="10">
        <v>93.4</v>
      </c>
      <c r="H28" s="10">
        <v>93</v>
      </c>
      <c r="I28" s="10">
        <v>92.4</v>
      </c>
      <c r="J28" s="10">
        <v>94.4</v>
      </c>
      <c r="K28" s="10">
        <v>97.3</v>
      </c>
      <c r="L28" s="10">
        <v>92.8</v>
      </c>
      <c r="M28" s="10">
        <v>97.9</v>
      </c>
      <c r="N28" s="10">
        <v>98.2</v>
      </c>
      <c r="O28" s="10">
        <v>96.7</v>
      </c>
      <c r="P28" s="10">
        <v>84.7</v>
      </c>
      <c r="Q28" s="11">
        <v>78.1</v>
      </c>
      <c r="R28" s="11">
        <v>98.2</v>
      </c>
      <c r="S28" s="11">
        <v>85.8</v>
      </c>
      <c r="T28" s="11">
        <v>97.9</v>
      </c>
      <c r="U28" s="11">
        <v>96.5</v>
      </c>
      <c r="V28" s="11">
        <v>98</v>
      </c>
      <c r="W28" s="11">
        <v>88.2</v>
      </c>
      <c r="X28" s="11">
        <v>98.7</v>
      </c>
      <c r="Y28" s="11">
        <v>95.1</v>
      </c>
      <c r="Z28" s="5">
        <v>34</v>
      </c>
    </row>
    <row r="29" spans="2:26" ht="12.75">
      <c r="B29" s="5">
        <v>35</v>
      </c>
      <c r="C29" s="10">
        <v>91.4</v>
      </c>
      <c r="D29" s="10">
        <v>96.7</v>
      </c>
      <c r="E29" s="10">
        <v>95.1</v>
      </c>
      <c r="F29" s="10">
        <v>100</v>
      </c>
      <c r="G29" s="10">
        <v>96.1</v>
      </c>
      <c r="H29" s="10">
        <v>95.5</v>
      </c>
      <c r="I29" s="10">
        <v>95.1</v>
      </c>
      <c r="J29" s="10">
        <v>95.9</v>
      </c>
      <c r="K29" s="10">
        <v>98.9</v>
      </c>
      <c r="L29" s="10">
        <v>95.7</v>
      </c>
      <c r="M29" s="10">
        <v>98.9</v>
      </c>
      <c r="N29" s="10">
        <v>98.8</v>
      </c>
      <c r="O29" s="10">
        <v>98.2</v>
      </c>
      <c r="P29" s="10">
        <v>89</v>
      </c>
      <c r="Q29" s="11">
        <v>85.5</v>
      </c>
      <c r="R29" s="11">
        <v>99.4</v>
      </c>
      <c r="S29" s="11">
        <v>91.4</v>
      </c>
      <c r="T29" s="11">
        <v>98.7</v>
      </c>
      <c r="U29" s="11">
        <v>98.3</v>
      </c>
      <c r="V29" s="11">
        <v>98.7</v>
      </c>
      <c r="W29" s="11">
        <v>91.4</v>
      </c>
      <c r="X29" s="11">
        <v>99.4</v>
      </c>
      <c r="Y29" s="11">
        <v>96.8</v>
      </c>
      <c r="Z29" s="5">
        <v>35</v>
      </c>
    </row>
    <row r="30" spans="2:26" ht="12.75">
      <c r="B30" s="5">
        <v>36</v>
      </c>
      <c r="C30" s="10">
        <v>95.2</v>
      </c>
      <c r="D30" s="10">
        <v>98</v>
      </c>
      <c r="E30" s="10">
        <v>98</v>
      </c>
      <c r="F30" s="10"/>
      <c r="G30" s="10">
        <v>97.4</v>
      </c>
      <c r="H30" s="10">
        <v>96.7</v>
      </c>
      <c r="I30" s="10">
        <v>96.7</v>
      </c>
      <c r="J30" s="10">
        <v>97.6</v>
      </c>
      <c r="K30" s="10">
        <v>99.3</v>
      </c>
      <c r="L30" s="10">
        <v>97.6</v>
      </c>
      <c r="M30" s="10">
        <v>99.3</v>
      </c>
      <c r="N30" s="10">
        <v>99.4</v>
      </c>
      <c r="O30" s="10">
        <v>98.7</v>
      </c>
      <c r="P30" s="10">
        <v>92</v>
      </c>
      <c r="Q30" s="11">
        <v>91.7</v>
      </c>
      <c r="R30" s="11">
        <v>99.8</v>
      </c>
      <c r="S30" s="11">
        <v>94.4</v>
      </c>
      <c r="T30" s="11">
        <v>99.2</v>
      </c>
      <c r="U30" s="11">
        <v>99.4</v>
      </c>
      <c r="V30" s="11">
        <v>99.3</v>
      </c>
      <c r="W30" s="11">
        <v>95.6</v>
      </c>
      <c r="X30" s="11">
        <v>99.8</v>
      </c>
      <c r="Y30" s="11">
        <v>98.3</v>
      </c>
      <c r="Z30" s="5">
        <v>36</v>
      </c>
    </row>
    <row r="31" spans="2:26" ht="12.75">
      <c r="B31" s="5">
        <v>37</v>
      </c>
      <c r="C31" s="10">
        <v>97</v>
      </c>
      <c r="D31" s="10">
        <v>99</v>
      </c>
      <c r="E31" s="10">
        <v>99.4</v>
      </c>
      <c r="F31" s="10"/>
      <c r="G31" s="10">
        <v>98.1</v>
      </c>
      <c r="H31" s="10">
        <v>97.7</v>
      </c>
      <c r="I31" s="10">
        <v>98.1</v>
      </c>
      <c r="J31" s="10">
        <v>98.9</v>
      </c>
      <c r="K31" s="10">
        <v>99.8</v>
      </c>
      <c r="L31" s="10">
        <v>99.3</v>
      </c>
      <c r="M31" s="10">
        <v>99.5</v>
      </c>
      <c r="N31" s="10">
        <v>99.6</v>
      </c>
      <c r="O31" s="10">
        <v>99.3</v>
      </c>
      <c r="P31" s="10">
        <v>95.5</v>
      </c>
      <c r="Q31" s="11">
        <v>95.8</v>
      </c>
      <c r="R31" s="11">
        <v>99.9</v>
      </c>
      <c r="S31" s="11">
        <v>96.7</v>
      </c>
      <c r="T31" s="11">
        <v>99.9</v>
      </c>
      <c r="U31" s="11">
        <v>100</v>
      </c>
      <c r="V31" s="11">
        <v>99.9</v>
      </c>
      <c r="W31" s="11">
        <v>97.4</v>
      </c>
      <c r="X31" s="11">
        <v>100</v>
      </c>
      <c r="Y31" s="11">
        <v>98.9</v>
      </c>
      <c r="Z31" s="5">
        <v>37</v>
      </c>
    </row>
    <row r="32" spans="2:26" ht="12.75">
      <c r="B32" s="5">
        <v>38</v>
      </c>
      <c r="C32" s="10">
        <v>98.3</v>
      </c>
      <c r="D32" s="10">
        <v>99.5</v>
      </c>
      <c r="E32" s="10">
        <v>99.6</v>
      </c>
      <c r="F32" s="10"/>
      <c r="G32" s="10">
        <v>99.3</v>
      </c>
      <c r="H32" s="10">
        <v>98.2</v>
      </c>
      <c r="I32" s="10">
        <v>99.3</v>
      </c>
      <c r="J32" s="10">
        <v>99.2</v>
      </c>
      <c r="K32" s="10">
        <v>100</v>
      </c>
      <c r="L32" s="10">
        <v>99.6</v>
      </c>
      <c r="M32" s="10">
        <v>99.8</v>
      </c>
      <c r="N32" s="10">
        <v>99.8</v>
      </c>
      <c r="O32" s="10">
        <v>99.6</v>
      </c>
      <c r="P32" s="10">
        <v>97</v>
      </c>
      <c r="Q32" s="11">
        <v>98.5</v>
      </c>
      <c r="R32" s="11">
        <v>100</v>
      </c>
      <c r="S32" s="11">
        <v>98.7</v>
      </c>
      <c r="T32" s="11">
        <v>100</v>
      </c>
      <c r="U32" s="11">
        <v>100</v>
      </c>
      <c r="V32" s="11">
        <v>100</v>
      </c>
      <c r="W32" s="11">
        <v>98.8</v>
      </c>
      <c r="X32" s="11">
        <v>100</v>
      </c>
      <c r="Y32" s="11">
        <v>99.8</v>
      </c>
      <c r="Z32" s="5">
        <v>38</v>
      </c>
    </row>
    <row r="33" spans="2:26" ht="12.75">
      <c r="B33" s="5">
        <v>39</v>
      </c>
      <c r="C33" s="10">
        <v>99</v>
      </c>
      <c r="D33" s="10">
        <v>99.9</v>
      </c>
      <c r="E33" s="10">
        <v>99.9</v>
      </c>
      <c r="F33" s="10"/>
      <c r="G33" s="10">
        <v>99.9</v>
      </c>
      <c r="H33" s="10">
        <v>99.2</v>
      </c>
      <c r="I33" s="10">
        <v>99.9</v>
      </c>
      <c r="J33" s="10">
        <v>99.6</v>
      </c>
      <c r="K33" s="10"/>
      <c r="L33" s="10">
        <v>100</v>
      </c>
      <c r="M33" s="10">
        <v>99.9</v>
      </c>
      <c r="N33" s="10">
        <v>100</v>
      </c>
      <c r="O33" s="10">
        <v>99.9</v>
      </c>
      <c r="P33" s="10">
        <v>99.3</v>
      </c>
      <c r="Q33" s="11">
        <v>99.5</v>
      </c>
      <c r="R33" s="11"/>
      <c r="S33" s="11">
        <v>99.6</v>
      </c>
      <c r="T33" s="11"/>
      <c r="U33" s="11"/>
      <c r="V33" s="11">
        <v>100</v>
      </c>
      <c r="W33" s="11" t="s">
        <v>33</v>
      </c>
      <c r="X33" s="11"/>
      <c r="Y33" s="11">
        <v>99.8</v>
      </c>
      <c r="Z33" s="5">
        <v>39</v>
      </c>
    </row>
    <row r="34" spans="2:26" ht="12.75">
      <c r="B34" s="5">
        <v>40</v>
      </c>
      <c r="C34" s="10">
        <v>100</v>
      </c>
      <c r="D34" s="10">
        <v>100</v>
      </c>
      <c r="E34" s="10">
        <v>100</v>
      </c>
      <c r="F34" s="10"/>
      <c r="G34" s="10">
        <v>100</v>
      </c>
      <c r="H34" s="10">
        <v>100</v>
      </c>
      <c r="I34" s="10">
        <v>100</v>
      </c>
      <c r="J34" s="10">
        <v>100</v>
      </c>
      <c r="K34" s="10"/>
      <c r="L34" s="10"/>
      <c r="M34" s="10">
        <v>100</v>
      </c>
      <c r="N34" s="10"/>
      <c r="O34" s="10">
        <v>100</v>
      </c>
      <c r="P34" s="10">
        <v>100</v>
      </c>
      <c r="Q34" s="11">
        <v>100</v>
      </c>
      <c r="R34" s="11"/>
      <c r="S34" s="11">
        <v>100</v>
      </c>
      <c r="T34" s="11"/>
      <c r="U34" s="11"/>
      <c r="V34" s="11"/>
      <c r="W34" s="11">
        <v>100</v>
      </c>
      <c r="X34" s="11"/>
      <c r="Y34" s="11">
        <v>100</v>
      </c>
      <c r="Z34" s="5">
        <v>40</v>
      </c>
    </row>
    <row r="35" spans="2:26" ht="12.75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5"/>
    </row>
    <row r="36" spans="2:26" ht="12.75">
      <c r="B36" s="1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5"/>
    </row>
    <row r="37" spans="2:26" ht="12.75">
      <c r="B37" s="1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5"/>
    </row>
    <row r="38" spans="2:26" ht="12.75">
      <c r="B38" s="15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5"/>
    </row>
    <row r="39" spans="2:26" ht="12.75">
      <c r="B39" s="15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5"/>
    </row>
  </sheetData>
  <sheetProtection password="CC0B" sheet="1" objects="1" scenarios="1"/>
  <mergeCells count="6">
    <mergeCell ref="B1:Z1"/>
    <mergeCell ref="B2:B3"/>
    <mergeCell ref="C2:E2"/>
    <mergeCell ref="F2:P2"/>
    <mergeCell ref="Q2:Y2"/>
    <mergeCell ref="Z2:Z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5"/>
  <dimension ref="A1:I40"/>
  <sheetViews>
    <sheetView showGridLines="0" workbookViewId="0" topLeftCell="A1">
      <selection activeCell="F11" sqref="F11:F14"/>
    </sheetView>
  </sheetViews>
  <sheetFormatPr defaultColWidth="9.140625" defaultRowHeight="12.75"/>
  <cols>
    <col min="3" max="4" width="9.140625" style="73" customWidth="1"/>
    <col min="5" max="5" width="13.57421875" style="73" customWidth="1"/>
    <col min="6" max="7" width="9.140625" style="73" customWidth="1"/>
    <col min="8" max="8" width="6.8515625" style="73" customWidth="1"/>
    <col min="9" max="9" width="8.8515625" style="73" customWidth="1"/>
  </cols>
  <sheetData>
    <row r="1" spans="1:9" ht="15.75">
      <c r="A1" s="125" t="s">
        <v>88</v>
      </c>
      <c r="B1" s="125"/>
      <c r="C1" s="125"/>
      <c r="D1" s="125"/>
      <c r="E1" s="125"/>
      <c r="F1" s="125"/>
      <c r="G1" s="125"/>
      <c r="H1" s="125"/>
      <c r="I1" s="125"/>
    </row>
    <row r="2" spans="1:9" ht="12.75">
      <c r="A2" s="77"/>
      <c r="B2" s="126" t="s">
        <v>89</v>
      </c>
      <c r="C2" s="126"/>
      <c r="D2" s="126"/>
      <c r="E2" s="126"/>
      <c r="F2" s="126"/>
      <c r="G2" s="126"/>
      <c r="H2" s="126"/>
      <c r="I2" s="76"/>
    </row>
    <row r="3" spans="3:9" ht="12.75">
      <c r="C3" s="66"/>
      <c r="D3" s="66"/>
      <c r="E3" s="66"/>
      <c r="F3" s="66"/>
      <c r="G3" s="66"/>
      <c r="H3" s="66"/>
      <c r="I3" s="66"/>
    </row>
    <row r="4" spans="2:9" ht="12.75">
      <c r="B4" s="13"/>
      <c r="F4" s="66"/>
      <c r="G4" s="66"/>
      <c r="H4" s="66"/>
      <c r="I4" s="66"/>
    </row>
    <row r="5" spans="2:9" ht="12.75">
      <c r="B5" s="13"/>
      <c r="D5" s="66"/>
      <c r="E5" s="66"/>
      <c r="F5" s="66"/>
      <c r="G5" s="66"/>
      <c r="H5" s="66"/>
      <c r="I5" s="66"/>
    </row>
    <row r="6" spans="1:9" ht="12.75">
      <c r="A6" s="74" t="s">
        <v>85</v>
      </c>
      <c r="B6" s="13"/>
      <c r="C6" s="121">
        <f>VERİLER!H20</f>
        <v>0</v>
      </c>
      <c r="D6" s="121"/>
      <c r="E6" s="121"/>
      <c r="F6" s="66"/>
      <c r="G6" s="66"/>
      <c r="H6" s="66"/>
      <c r="I6" s="66"/>
    </row>
    <row r="7" spans="1:9" ht="12.75">
      <c r="A7" s="74" t="s">
        <v>87</v>
      </c>
      <c r="C7" s="13">
        <f>VERİLER!H21</f>
        <v>0</v>
      </c>
      <c r="D7" s="63"/>
      <c r="E7" s="63"/>
      <c r="F7" s="66"/>
      <c r="G7" s="66"/>
      <c r="H7" s="66"/>
      <c r="I7" s="66"/>
    </row>
    <row r="8" spans="1:9" ht="12.75">
      <c r="A8" s="74" t="s">
        <v>84</v>
      </c>
      <c r="C8" s="61">
        <f>VERİLER!L21</f>
        <v>0</v>
      </c>
      <c r="D8" s="63"/>
      <c r="E8" s="63"/>
      <c r="F8" s="66"/>
      <c r="G8" s="66"/>
      <c r="H8" s="66"/>
      <c r="I8" s="66"/>
    </row>
    <row r="9" spans="1:9" ht="12.75">
      <c r="A9" s="75" t="s">
        <v>86</v>
      </c>
      <c r="C9" s="66">
        <f>cns</f>
        <v>0</v>
      </c>
      <c r="D9" s="63"/>
      <c r="E9" s="63"/>
      <c r="F9" s="66"/>
      <c r="G9" s="66"/>
      <c r="H9" s="66"/>
      <c r="I9" s="66"/>
    </row>
    <row r="10" spans="1:9" ht="12.75">
      <c r="A10" s="74"/>
      <c r="B10" s="13"/>
      <c r="C10" s="63"/>
      <c r="D10" s="63"/>
      <c r="E10" s="63"/>
      <c r="F10" s="66"/>
      <c r="G10" s="66"/>
      <c r="H10" s="66"/>
      <c r="I10" s="66"/>
    </row>
    <row r="11" spans="4:9" ht="12.75">
      <c r="D11" s="119" t="s">
        <v>38</v>
      </c>
      <c r="E11" s="119"/>
      <c r="F11" s="118" t="s">
        <v>39</v>
      </c>
      <c r="G11" s="117" t="s">
        <v>52</v>
      </c>
      <c r="H11" s="117"/>
      <c r="I11" s="66"/>
    </row>
    <row r="12" spans="4:9" ht="12.75" customHeight="1">
      <c r="D12" s="119"/>
      <c r="E12" s="119"/>
      <c r="F12" s="118"/>
      <c r="G12" s="117"/>
      <c r="H12" s="117"/>
      <c r="I12" s="66"/>
    </row>
    <row r="13" spans="4:9" ht="17.25" customHeight="1">
      <c r="D13" s="119"/>
      <c r="E13" s="119"/>
      <c r="F13" s="118"/>
      <c r="G13" s="118" t="s">
        <v>53</v>
      </c>
      <c r="H13" s="118" t="s">
        <v>51</v>
      </c>
      <c r="I13"/>
    </row>
    <row r="14" spans="3:9" ht="20.25" customHeight="1">
      <c r="C14" s="78"/>
      <c r="D14" s="119"/>
      <c r="E14" s="119"/>
      <c r="F14" s="118"/>
      <c r="G14" s="118"/>
      <c r="H14" s="118"/>
      <c r="I14"/>
    </row>
    <row r="15" spans="2:9" s="65" customFormat="1" ht="13.5" customHeight="1">
      <c r="B15" s="64"/>
      <c r="C15" s="127" t="s">
        <v>34</v>
      </c>
      <c r="D15" s="67" t="s">
        <v>6</v>
      </c>
      <c r="E15" s="68"/>
      <c r="F15" s="69">
        <f>VERİLER!AS4</f>
        <v>0</v>
      </c>
      <c r="G15" s="70" t="e">
        <f>VERİLER!AT4</f>
        <v>#N/A</v>
      </c>
      <c r="H15" s="70">
        <f>VERİLER!AV4</f>
        <v>0</v>
      </c>
      <c r="I15"/>
    </row>
    <row r="16" spans="3:9" s="65" customFormat="1" ht="13.5" customHeight="1">
      <c r="C16" s="128"/>
      <c r="D16" s="67" t="s">
        <v>7</v>
      </c>
      <c r="E16" s="68"/>
      <c r="F16" s="69">
        <f>VERİLER!AS5</f>
        <v>0</v>
      </c>
      <c r="G16" s="70" t="e">
        <f>VERİLER!AT5</f>
        <v>#N/A</v>
      </c>
      <c r="H16" s="70">
        <f>VERİLER!AV5</f>
        <v>0</v>
      </c>
      <c r="I16"/>
    </row>
    <row r="17" spans="3:9" s="65" customFormat="1" ht="13.5" customHeight="1">
      <c r="C17" s="129"/>
      <c r="D17" s="67" t="s">
        <v>8</v>
      </c>
      <c r="E17" s="68"/>
      <c r="F17" s="69">
        <f>VERİLER!AS6</f>
        <v>0</v>
      </c>
      <c r="G17" s="70" t="e">
        <f>VERİLER!AT6</f>
        <v>#N/A</v>
      </c>
      <c r="H17" s="70">
        <f>VERİLER!AV6</f>
        <v>0</v>
      </c>
      <c r="I17"/>
    </row>
    <row r="18" spans="3:9" s="65" customFormat="1" ht="13.5" customHeight="1">
      <c r="C18" s="122" t="s">
        <v>35</v>
      </c>
      <c r="D18" s="67" t="s">
        <v>18</v>
      </c>
      <c r="E18" s="68"/>
      <c r="F18" s="69">
        <f>VERİLER!AS7</f>
        <v>0</v>
      </c>
      <c r="G18" s="70" t="e">
        <f>VERİLER!AT7</f>
        <v>#N/A</v>
      </c>
      <c r="H18" s="70">
        <f>VERİLER!AV7</f>
        <v>0</v>
      </c>
      <c r="I18"/>
    </row>
    <row r="19" spans="3:9" s="65" customFormat="1" ht="13.5" customHeight="1">
      <c r="C19" s="122"/>
      <c r="D19" s="67" t="s">
        <v>19</v>
      </c>
      <c r="E19" s="68"/>
      <c r="F19" s="69">
        <f>VERİLER!AS8</f>
        <v>0</v>
      </c>
      <c r="G19" s="70" t="e">
        <f>VERİLER!AT8</f>
        <v>#N/A</v>
      </c>
      <c r="H19" s="70">
        <f>VERİLER!AV8</f>
        <v>0</v>
      </c>
      <c r="I19"/>
    </row>
    <row r="20" spans="3:9" s="65" customFormat="1" ht="13.5" customHeight="1">
      <c r="C20" s="122"/>
      <c r="D20" s="67" t="s">
        <v>20</v>
      </c>
      <c r="E20" s="68"/>
      <c r="F20" s="69">
        <f>VERİLER!AS9</f>
        <v>0</v>
      </c>
      <c r="G20" s="70" t="e">
        <f>VERİLER!AT9</f>
        <v>#N/A</v>
      </c>
      <c r="H20" s="70">
        <f>VERİLER!AV9</f>
        <v>0</v>
      </c>
      <c r="I20"/>
    </row>
    <row r="21" spans="3:9" s="65" customFormat="1" ht="13.5" customHeight="1">
      <c r="C21" s="122"/>
      <c r="D21" s="67" t="s">
        <v>11</v>
      </c>
      <c r="E21" s="68"/>
      <c r="F21" s="69">
        <f>VERİLER!AS10</f>
        <v>0</v>
      </c>
      <c r="G21" s="70" t="e">
        <f>VERİLER!AT10</f>
        <v>#N/A</v>
      </c>
      <c r="H21" s="70">
        <f>VERİLER!AV10</f>
        <v>0</v>
      </c>
      <c r="I21"/>
    </row>
    <row r="22" spans="3:9" s="65" customFormat="1" ht="13.5" customHeight="1">
      <c r="C22" s="122"/>
      <c r="D22" s="67" t="s">
        <v>9</v>
      </c>
      <c r="E22" s="68"/>
      <c r="F22" s="69">
        <f>VERİLER!AS11</f>
        <v>0</v>
      </c>
      <c r="G22" s="70" t="e">
        <f>VERİLER!AT11</f>
        <v>#N/A</v>
      </c>
      <c r="H22" s="70">
        <f>VERİLER!AV11</f>
        <v>0</v>
      </c>
      <c r="I22"/>
    </row>
    <row r="23" spans="3:9" s="65" customFormat="1" ht="13.5" customHeight="1">
      <c r="C23" s="122"/>
      <c r="D23" s="67" t="s">
        <v>10</v>
      </c>
      <c r="E23" s="68"/>
      <c r="F23" s="69">
        <f>VERİLER!AS12</f>
        <v>0</v>
      </c>
      <c r="G23" s="70" t="e">
        <f>VERİLER!AT12</f>
        <v>#N/A</v>
      </c>
      <c r="H23" s="70">
        <f>VERİLER!AV12</f>
        <v>0</v>
      </c>
      <c r="I23"/>
    </row>
    <row r="24" spans="3:9" s="65" customFormat="1" ht="13.5" customHeight="1">
      <c r="C24" s="122"/>
      <c r="D24" s="67" t="s">
        <v>12</v>
      </c>
      <c r="E24" s="68"/>
      <c r="F24" s="69">
        <f>VERİLER!AS13</f>
        <v>0</v>
      </c>
      <c r="G24" s="70" t="e">
        <f>VERİLER!AT13</f>
        <v>#N/A</v>
      </c>
      <c r="H24" s="70">
        <f>VERİLER!AV13</f>
        <v>0</v>
      </c>
      <c r="I24"/>
    </row>
    <row r="25" spans="3:9" s="65" customFormat="1" ht="13.5" customHeight="1">
      <c r="C25" s="122"/>
      <c r="D25" s="67" t="s">
        <v>13</v>
      </c>
      <c r="E25" s="68"/>
      <c r="F25" s="69">
        <f>VERİLER!AS14</f>
        <v>0</v>
      </c>
      <c r="G25" s="70" t="e">
        <f>VERİLER!AT14</f>
        <v>#N/A</v>
      </c>
      <c r="H25" s="70">
        <f>VERİLER!AV14</f>
        <v>0</v>
      </c>
      <c r="I25"/>
    </row>
    <row r="26" spans="3:9" s="65" customFormat="1" ht="13.5" customHeight="1">
      <c r="C26" s="122"/>
      <c r="D26" s="67" t="s">
        <v>17</v>
      </c>
      <c r="E26" s="68"/>
      <c r="F26" s="69">
        <f>VERİLER!AS15</f>
        <v>0</v>
      </c>
      <c r="G26" s="70" t="e">
        <f>VERİLER!AT15</f>
        <v>#N/A</v>
      </c>
      <c r="H26" s="70">
        <f>VERİLER!AV15</f>
        <v>0</v>
      </c>
      <c r="I26"/>
    </row>
    <row r="27" spans="3:9" s="65" customFormat="1" ht="13.5" customHeight="1">
      <c r="C27" s="122"/>
      <c r="D27" s="67" t="s">
        <v>14</v>
      </c>
      <c r="E27" s="68"/>
      <c r="F27" s="69">
        <f>VERİLER!AS16</f>
        <v>0</v>
      </c>
      <c r="G27" s="70" t="e">
        <f>VERİLER!AT16</f>
        <v>#N/A</v>
      </c>
      <c r="H27" s="70">
        <f>VERİLER!AV16</f>
        <v>0</v>
      </c>
      <c r="I27"/>
    </row>
    <row r="28" spans="3:9" s="65" customFormat="1" ht="13.5" customHeight="1">
      <c r="C28" s="122"/>
      <c r="D28" s="67" t="s">
        <v>15</v>
      </c>
      <c r="E28" s="68"/>
      <c r="F28" s="69">
        <f>VERİLER!AS17</f>
        <v>0</v>
      </c>
      <c r="G28" s="70" t="e">
        <f>VERİLER!AT17</f>
        <v>#N/A</v>
      </c>
      <c r="H28" s="70">
        <f>VERİLER!AV17</f>
        <v>0</v>
      </c>
      <c r="I28"/>
    </row>
    <row r="29" spans="3:9" s="65" customFormat="1" ht="13.5" customHeight="1">
      <c r="C29" s="122" t="s">
        <v>36</v>
      </c>
      <c r="D29" s="67" t="s">
        <v>30</v>
      </c>
      <c r="E29" s="68"/>
      <c r="F29" s="69">
        <f>VERİLER!AS18</f>
        <v>0</v>
      </c>
      <c r="G29" s="70" t="e">
        <f>VERİLER!AT18</f>
        <v>#N/A</v>
      </c>
      <c r="H29" s="70">
        <f>VERİLER!AV18</f>
        <v>0</v>
      </c>
      <c r="I29"/>
    </row>
    <row r="30" spans="3:9" s="65" customFormat="1" ht="13.5" customHeight="1">
      <c r="C30" s="122"/>
      <c r="D30" s="67" t="s">
        <v>21</v>
      </c>
      <c r="E30" s="68"/>
      <c r="F30" s="69">
        <f>VERİLER!AS19</f>
        <v>0</v>
      </c>
      <c r="G30" s="70" t="e">
        <f>VERİLER!AT19</f>
        <v>#N/A</v>
      </c>
      <c r="H30" s="70">
        <f>VERİLER!AV19</f>
        <v>0</v>
      </c>
      <c r="I30"/>
    </row>
    <row r="31" spans="3:9" s="65" customFormat="1" ht="13.5" customHeight="1">
      <c r="C31" s="122"/>
      <c r="D31" s="67" t="s">
        <v>22</v>
      </c>
      <c r="E31" s="68"/>
      <c r="F31" s="69">
        <f>VERİLER!AS20</f>
        <v>0</v>
      </c>
      <c r="G31" s="70" t="e">
        <f>VERİLER!AT20</f>
        <v>#N/A</v>
      </c>
      <c r="H31" s="70">
        <f>VERİLER!AV20</f>
        <v>0</v>
      </c>
      <c r="I31"/>
    </row>
    <row r="32" spans="3:9" s="65" customFormat="1" ht="13.5" customHeight="1">
      <c r="C32" s="122"/>
      <c r="D32" s="67" t="s">
        <v>23</v>
      </c>
      <c r="E32" s="68"/>
      <c r="F32" s="69">
        <f>VERİLER!AS21</f>
        <v>0</v>
      </c>
      <c r="G32" s="70" t="e">
        <f>VERİLER!AT21</f>
        <v>#N/A</v>
      </c>
      <c r="H32" s="70">
        <f>VERİLER!AV21</f>
        <v>0</v>
      </c>
      <c r="I32"/>
    </row>
    <row r="33" spans="3:9" s="65" customFormat="1" ht="13.5" customHeight="1">
      <c r="C33" s="122"/>
      <c r="D33" s="67" t="s">
        <v>24</v>
      </c>
      <c r="E33" s="68"/>
      <c r="F33" s="69">
        <f>VERİLER!AS22</f>
        <v>0</v>
      </c>
      <c r="G33" s="70" t="e">
        <f>VERİLER!AT22</f>
        <v>#N/A</v>
      </c>
      <c r="H33" s="70">
        <f>VERİLER!AV22</f>
        <v>0</v>
      </c>
      <c r="I33"/>
    </row>
    <row r="34" spans="3:9" s="65" customFormat="1" ht="13.5" customHeight="1">
      <c r="C34" s="122"/>
      <c r="D34" s="67" t="s">
        <v>40</v>
      </c>
      <c r="E34" s="68"/>
      <c r="F34" s="69">
        <f>VERİLER!AS23</f>
        <v>0</v>
      </c>
      <c r="G34" s="70" t="e">
        <f>VERİLER!AT23</f>
        <v>#N/A</v>
      </c>
      <c r="H34" s="70">
        <f>VERİLER!AV23</f>
        <v>0</v>
      </c>
      <c r="I34"/>
    </row>
    <row r="35" spans="3:9" s="65" customFormat="1" ht="13.5" customHeight="1">
      <c r="C35" s="122"/>
      <c r="D35" s="67" t="s">
        <v>26</v>
      </c>
      <c r="E35" s="68"/>
      <c r="F35" s="69">
        <f>VERİLER!AS24</f>
        <v>0</v>
      </c>
      <c r="G35" s="70" t="e">
        <f>VERİLER!AT24</f>
        <v>#N/A</v>
      </c>
      <c r="H35" s="70">
        <f>VERİLER!AV24</f>
        <v>0</v>
      </c>
      <c r="I35"/>
    </row>
    <row r="36" spans="3:9" s="65" customFormat="1" ht="13.5" customHeight="1">
      <c r="C36" s="122"/>
      <c r="D36" s="67" t="s">
        <v>27</v>
      </c>
      <c r="E36" s="68"/>
      <c r="F36" s="69">
        <f>VERİLER!AS25</f>
        <v>0</v>
      </c>
      <c r="G36" s="70" t="e">
        <f>VERİLER!AT25</f>
        <v>#N/A</v>
      </c>
      <c r="H36" s="70">
        <f>VERİLER!AV25</f>
        <v>0</v>
      </c>
      <c r="I36"/>
    </row>
    <row r="37" spans="3:9" s="65" customFormat="1" ht="13.5" customHeight="1">
      <c r="C37" s="122"/>
      <c r="D37" s="67" t="s">
        <v>28</v>
      </c>
      <c r="E37" s="68"/>
      <c r="F37" s="69">
        <f>VERİLER!AS26</f>
        <v>0</v>
      </c>
      <c r="G37" s="70" t="e">
        <f>VERİLER!AT26</f>
        <v>#N/A</v>
      </c>
      <c r="H37" s="70">
        <f>VERİLER!AV26</f>
        <v>0</v>
      </c>
      <c r="I37"/>
    </row>
    <row r="38" spans="3:9" ht="12.75">
      <c r="C38" s="71"/>
      <c r="D38" s="120"/>
      <c r="E38" s="120"/>
      <c r="F38" s="120"/>
      <c r="G38" s="120"/>
      <c r="H38" s="72"/>
      <c r="I38" s="79"/>
    </row>
    <row r="39" spans="3:9" ht="12.75">
      <c r="C39" s="71"/>
      <c r="D39" s="120"/>
      <c r="E39" s="120"/>
      <c r="F39" s="120"/>
      <c r="G39" s="120"/>
      <c r="H39" s="72"/>
      <c r="I39" s="79"/>
    </row>
    <row r="40" spans="3:9" ht="12.75">
      <c r="C40" s="123">
        <f ca="1">TODAY()</f>
        <v>39596</v>
      </c>
      <c r="D40" s="124"/>
      <c r="E40" s="124"/>
      <c r="F40" s="124"/>
      <c r="G40" s="124"/>
      <c r="H40" s="124"/>
      <c r="I40" s="124"/>
    </row>
  </sheetData>
  <sheetProtection password="CC0B" sheet="1" objects="1" scenarios="1"/>
  <mergeCells count="14">
    <mergeCell ref="C6:E6"/>
    <mergeCell ref="C29:C37"/>
    <mergeCell ref="C40:I40"/>
    <mergeCell ref="A1:I1"/>
    <mergeCell ref="B2:H2"/>
    <mergeCell ref="C18:C28"/>
    <mergeCell ref="C15:C17"/>
    <mergeCell ref="G13:G14"/>
    <mergeCell ref="D39:G39"/>
    <mergeCell ref="H13:H14"/>
    <mergeCell ref="G11:H12"/>
    <mergeCell ref="F11:F14"/>
    <mergeCell ref="D11:E14"/>
    <mergeCell ref="D38:G38"/>
  </mergeCells>
  <printOptions horizontalCentered="1"/>
  <pageMargins left="0.7480314960629921" right="0.7480314960629921" top="0.984251968503937" bottom="0.984251968503937" header="0.5118110236220472" footer="0.5118110236220472"/>
  <pageSetup horizontalDpi="240" verticalDpi="240" orientation="portrait" paperSize="9" r:id="rId4"/>
  <drawing r:id="rId3"/>
  <legacyDrawing r:id="rId2"/>
  <oleObjects>
    <oleObject progId="Paint.Picture" shapeId="305714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4"/>
  <dimension ref="A1:BA233"/>
  <sheetViews>
    <sheetView showGridLines="0" tabSelected="1" workbookViewId="0" topLeftCell="A1">
      <selection activeCell="D4" sqref="D4"/>
    </sheetView>
  </sheetViews>
  <sheetFormatPr defaultColWidth="9.140625" defaultRowHeight="12.75"/>
  <cols>
    <col min="1" max="1" width="10.28125" style="0" customWidth="1"/>
    <col min="2" max="2" width="4.421875" style="0" customWidth="1"/>
    <col min="3" max="3" width="2.8515625" style="0" customWidth="1"/>
    <col min="4" max="4" width="2.7109375" style="0" customWidth="1"/>
    <col min="5" max="5" width="2.8515625" style="0" customWidth="1"/>
    <col min="6" max="6" width="2.7109375" style="0" customWidth="1"/>
    <col min="7" max="7" width="3.00390625" style="0" customWidth="1"/>
    <col min="8" max="8" width="2.7109375" style="0" customWidth="1"/>
    <col min="9" max="9" width="3.00390625" style="0" customWidth="1"/>
    <col min="10" max="12" width="2.7109375" style="0" customWidth="1"/>
    <col min="13" max="13" width="2.8515625" style="0" customWidth="1"/>
    <col min="14" max="14" width="2.7109375" style="0" customWidth="1"/>
    <col min="15" max="15" width="3.57421875" style="0" customWidth="1"/>
    <col min="16" max="16" width="2.7109375" style="0" customWidth="1"/>
    <col min="17" max="17" width="3.28125" style="0" customWidth="1"/>
    <col min="18" max="18" width="2.7109375" style="0" customWidth="1"/>
    <col min="19" max="19" width="3.7109375" style="0" customWidth="1"/>
    <col min="20" max="20" width="2.7109375" style="0" customWidth="1"/>
    <col min="21" max="21" width="3.57421875" style="0" customWidth="1"/>
    <col min="22" max="22" width="2.7109375" style="0" customWidth="1"/>
    <col min="23" max="23" width="3.7109375" style="0" customWidth="1"/>
    <col min="24" max="24" width="2.7109375" style="0" customWidth="1"/>
    <col min="25" max="25" width="3.28125" style="0" customWidth="1"/>
    <col min="26" max="26" width="2.7109375" style="0" customWidth="1"/>
    <col min="27" max="27" width="3.28125" style="0" customWidth="1"/>
    <col min="28" max="28" width="2.7109375" style="0" customWidth="1"/>
    <col min="29" max="29" width="3.28125" style="0" customWidth="1"/>
    <col min="30" max="30" width="2.7109375" style="0" customWidth="1"/>
    <col min="31" max="31" width="3.28125" style="0" customWidth="1"/>
    <col min="32" max="33" width="2.7109375" style="0" customWidth="1"/>
    <col min="34" max="34" width="9.140625" style="62" customWidth="1"/>
    <col min="35" max="41" width="9.140625" style="52" customWidth="1"/>
    <col min="42" max="42" width="8.00390625" style="52" customWidth="1"/>
    <col min="43" max="44" width="9.140625" style="52" hidden="1" customWidth="1"/>
    <col min="45" max="45" width="6.8515625" style="52" customWidth="1"/>
    <col min="46" max="46" width="8.8515625" style="52" customWidth="1"/>
    <col min="47" max="47" width="9.140625" style="52" hidden="1" customWidth="1"/>
    <col min="48" max="48" width="9.00390625" style="52" customWidth="1"/>
    <col min="49" max="49" width="9.140625" style="52" hidden="1" customWidth="1"/>
    <col min="50" max="54" width="9.140625" style="52" customWidth="1"/>
    <col min="55" max="112" width="9.140625" style="62" customWidth="1"/>
  </cols>
  <sheetData>
    <row r="1" spans="3:48" ht="19.5" customHeight="1">
      <c r="C1" s="148" t="s">
        <v>37</v>
      </c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K1" s="53"/>
      <c r="AL1" s="54"/>
      <c r="AM1" s="53"/>
      <c r="AN1" s="53"/>
      <c r="AT1" s="155" t="s">
        <v>52</v>
      </c>
      <c r="AU1" s="155"/>
      <c r="AV1" s="155"/>
    </row>
    <row r="2" spans="2:49" ht="12.75" customHeight="1">
      <c r="B2" s="22"/>
      <c r="C2" s="146" t="s">
        <v>0</v>
      </c>
      <c r="D2" s="144" t="s">
        <v>1</v>
      </c>
      <c r="E2" s="146" t="s">
        <v>0</v>
      </c>
      <c r="F2" s="144" t="s">
        <v>1</v>
      </c>
      <c r="G2" s="146" t="s">
        <v>0</v>
      </c>
      <c r="H2" s="144" t="s">
        <v>1</v>
      </c>
      <c r="I2" s="146" t="s">
        <v>0</v>
      </c>
      <c r="J2" s="144" t="s">
        <v>1</v>
      </c>
      <c r="K2" s="146" t="s">
        <v>0</v>
      </c>
      <c r="L2" s="144" t="s">
        <v>1</v>
      </c>
      <c r="M2" s="146" t="s">
        <v>0</v>
      </c>
      <c r="N2" s="144" t="s">
        <v>1</v>
      </c>
      <c r="O2" s="146" t="s">
        <v>0</v>
      </c>
      <c r="P2" s="144" t="s">
        <v>1</v>
      </c>
      <c r="Q2" s="146" t="s">
        <v>0</v>
      </c>
      <c r="R2" s="144" t="s">
        <v>1</v>
      </c>
      <c r="S2" s="146" t="s">
        <v>0</v>
      </c>
      <c r="T2" s="144" t="s">
        <v>1</v>
      </c>
      <c r="U2" s="146" t="s">
        <v>0</v>
      </c>
      <c r="V2" s="144" t="s">
        <v>1</v>
      </c>
      <c r="W2" s="146" t="s">
        <v>0</v>
      </c>
      <c r="X2" s="144" t="s">
        <v>1</v>
      </c>
      <c r="Y2" s="146" t="s">
        <v>0</v>
      </c>
      <c r="Z2" s="144" t="s">
        <v>1</v>
      </c>
      <c r="AA2" s="146" t="s">
        <v>0</v>
      </c>
      <c r="AB2" s="144" t="s">
        <v>1</v>
      </c>
      <c r="AC2" s="146" t="s">
        <v>0</v>
      </c>
      <c r="AD2" s="144" t="s">
        <v>1</v>
      </c>
      <c r="AE2" s="146" t="s">
        <v>0</v>
      </c>
      <c r="AF2" s="144" t="s">
        <v>1</v>
      </c>
      <c r="AG2" s="17"/>
      <c r="AK2" s="150" t="s">
        <v>5</v>
      </c>
      <c r="AL2" s="150" t="s">
        <v>4</v>
      </c>
      <c r="AM2" s="149" t="s">
        <v>16</v>
      </c>
      <c r="AN2" s="55"/>
      <c r="AO2" s="151" t="s">
        <v>38</v>
      </c>
      <c r="AP2" s="151"/>
      <c r="AQ2" s="151"/>
      <c r="AR2" s="151"/>
      <c r="AS2" s="152" t="s">
        <v>39</v>
      </c>
      <c r="AT2" s="156" t="s">
        <v>53</v>
      </c>
      <c r="AV2" s="153" t="s">
        <v>51</v>
      </c>
      <c r="AW2" s="153"/>
    </row>
    <row r="3" spans="2:49" ht="21" customHeight="1">
      <c r="B3" s="22"/>
      <c r="C3" s="147"/>
      <c r="D3" s="145"/>
      <c r="E3" s="147"/>
      <c r="F3" s="145"/>
      <c r="G3" s="147"/>
      <c r="H3" s="145"/>
      <c r="I3" s="147"/>
      <c r="J3" s="145"/>
      <c r="K3" s="147"/>
      <c r="L3" s="145"/>
      <c r="M3" s="147"/>
      <c r="N3" s="145"/>
      <c r="O3" s="147"/>
      <c r="P3" s="145"/>
      <c r="Q3" s="147"/>
      <c r="R3" s="145"/>
      <c r="S3" s="147"/>
      <c r="T3" s="145"/>
      <c r="U3" s="147"/>
      <c r="V3" s="145"/>
      <c r="W3" s="147"/>
      <c r="X3" s="145"/>
      <c r="Y3" s="147"/>
      <c r="Z3" s="145"/>
      <c r="AA3" s="147"/>
      <c r="AB3" s="145"/>
      <c r="AC3" s="147"/>
      <c r="AD3" s="145"/>
      <c r="AE3" s="147"/>
      <c r="AF3" s="145"/>
      <c r="AG3" s="17"/>
      <c r="AK3" s="150"/>
      <c r="AL3" s="150"/>
      <c r="AM3" s="149"/>
      <c r="AN3" s="55"/>
      <c r="AO3" s="151"/>
      <c r="AP3" s="151"/>
      <c r="AQ3" s="151"/>
      <c r="AR3" s="151"/>
      <c r="AS3" s="152"/>
      <c r="AT3" s="156"/>
      <c r="AV3" s="153"/>
      <c r="AW3" s="153"/>
    </row>
    <row r="4" spans="1:53" ht="12.75">
      <c r="A4" s="81" t="s">
        <v>50</v>
      </c>
      <c r="B4" s="22"/>
      <c r="C4" s="19">
        <v>1</v>
      </c>
      <c r="D4" s="1"/>
      <c r="E4" s="19">
        <v>16</v>
      </c>
      <c r="F4" s="1"/>
      <c r="G4" s="19">
        <v>31</v>
      </c>
      <c r="H4" s="1"/>
      <c r="I4" s="19">
        <v>46</v>
      </c>
      <c r="J4" s="1"/>
      <c r="K4" s="19">
        <v>61</v>
      </c>
      <c r="L4" s="1"/>
      <c r="M4" s="19">
        <v>76</v>
      </c>
      <c r="N4" s="1"/>
      <c r="O4" s="19">
        <v>91</v>
      </c>
      <c r="P4" s="1"/>
      <c r="Q4" s="19">
        <v>106</v>
      </c>
      <c r="R4" s="1"/>
      <c r="S4" s="19">
        <v>121</v>
      </c>
      <c r="T4" s="1"/>
      <c r="U4" s="19">
        <v>136</v>
      </c>
      <c r="V4" s="1"/>
      <c r="W4" s="19">
        <v>151</v>
      </c>
      <c r="X4" s="1"/>
      <c r="Y4" s="19">
        <v>167</v>
      </c>
      <c r="Z4" s="1"/>
      <c r="AA4" s="19">
        <v>183</v>
      </c>
      <c r="AB4" s="1"/>
      <c r="AC4" s="19">
        <v>199</v>
      </c>
      <c r="AD4" s="1"/>
      <c r="AE4" s="19">
        <v>215</v>
      </c>
      <c r="AF4" s="1"/>
      <c r="AG4" s="17"/>
      <c r="AK4" s="53">
        <v>1</v>
      </c>
      <c r="AL4" s="54">
        <f>D4</f>
        <v>0</v>
      </c>
      <c r="AM4" s="53">
        <f>IF(AL4="A",1,IF(AL4="B",2,IF(AL4="C",3,IF(AL4="D",4,0))))</f>
        <v>0</v>
      </c>
      <c r="AN4" s="154" t="s">
        <v>34</v>
      </c>
      <c r="AO4" s="56" t="s">
        <v>6</v>
      </c>
      <c r="AP4" s="56"/>
      <c r="AQ4" s="56"/>
      <c r="AR4" s="56"/>
      <c r="AS4" s="57">
        <f>SUM(AM5,AM6,AM10,AM14,AM20,AM24,AM27,AM29,AM31,AM33)</f>
        <v>0</v>
      </c>
      <c r="AT4" s="137" t="e">
        <f>VLOOKUP(AS4,ng,2)</f>
        <v>#N/A</v>
      </c>
      <c r="AU4" s="137"/>
      <c r="AV4" s="99">
        <f>IF(cns="E",VLOOKUP(AS4,ne,2),IF(cns="K",VLOOKUP(AS4,nk,2),0))</f>
        <v>0</v>
      </c>
      <c r="AW4" s="99">
        <f>IF(cns="K",VLOOKUP(AT4,nk,2),IF(cns="E",VLOOKUP(AT4,ne,2),0))</f>
        <v>0</v>
      </c>
      <c r="AX4" s="58"/>
      <c r="AY4" s="58"/>
      <c r="BA4" s="58"/>
    </row>
    <row r="5" spans="2:49" ht="12.75">
      <c r="B5" s="22"/>
      <c r="C5" s="19">
        <v>2</v>
      </c>
      <c r="D5" s="1"/>
      <c r="E5" s="19">
        <v>17</v>
      </c>
      <c r="F5" s="1"/>
      <c r="G5" s="19">
        <v>32</v>
      </c>
      <c r="H5" s="1"/>
      <c r="I5" s="19">
        <v>47</v>
      </c>
      <c r="J5" s="1"/>
      <c r="K5" s="19">
        <v>62</v>
      </c>
      <c r="L5" s="1"/>
      <c r="M5" s="19">
        <v>77</v>
      </c>
      <c r="N5" s="1"/>
      <c r="O5" s="19">
        <v>92</v>
      </c>
      <c r="P5" s="1"/>
      <c r="Q5" s="19">
        <v>107</v>
      </c>
      <c r="R5" s="1"/>
      <c r="S5" s="19">
        <v>122</v>
      </c>
      <c r="T5" s="1"/>
      <c r="U5" s="19">
        <v>137</v>
      </c>
      <c r="V5" s="1"/>
      <c r="W5" s="19">
        <v>152</v>
      </c>
      <c r="X5" s="1"/>
      <c r="Y5" s="19">
        <v>168</v>
      </c>
      <c r="Z5" s="1"/>
      <c r="AA5" s="19">
        <v>184</v>
      </c>
      <c r="AB5" s="1"/>
      <c r="AC5" s="19">
        <v>200</v>
      </c>
      <c r="AD5" s="1"/>
      <c r="AE5" s="19">
        <v>216</v>
      </c>
      <c r="AF5" s="1"/>
      <c r="AG5" s="17"/>
      <c r="AK5" s="53">
        <v>2</v>
      </c>
      <c r="AL5" s="54">
        <f aca="true" t="shared" si="0" ref="AL5:AL18">D5</f>
        <v>0</v>
      </c>
      <c r="AM5" s="53">
        <f aca="true" t="shared" si="1" ref="AM5:AM68">IF(AL5="A",1,IF(AL5="B",2,IF(AL5="C",3,IF(AL5="D",4,0))))</f>
        <v>0</v>
      </c>
      <c r="AN5" s="154"/>
      <c r="AO5" s="56" t="s">
        <v>7</v>
      </c>
      <c r="AP5" s="56"/>
      <c r="AQ5" s="56"/>
      <c r="AR5" s="56"/>
      <c r="AS5" s="57">
        <f>SUM(AM7,AM9,AM11,AM15:AM17,AM19,AM21,AM23,AM26)</f>
        <v>0</v>
      </c>
      <c r="AT5" s="137" t="e">
        <f>VLOOKUP(AS5,ng,3)</f>
        <v>#N/A</v>
      </c>
      <c r="AU5" s="137"/>
      <c r="AV5" s="99">
        <f>IF(cns="E",VLOOKUP(AS5,ne,3),IF(cns="K",VLOOKUP(AS5,nk,3),0))</f>
        <v>0</v>
      </c>
      <c r="AW5" s="99">
        <f aca="true" t="shared" si="2" ref="AW5:AW26">IF(cns="K",VLOOKUP(AT5,nk,2),IF(cns="E",VLOOKUP(AT5,ne,2),0))</f>
        <v>0</v>
      </c>
    </row>
    <row r="6" spans="2:49" ht="12.75">
      <c r="B6" s="22"/>
      <c r="C6" s="19">
        <v>3</v>
      </c>
      <c r="D6" s="1"/>
      <c r="E6" s="19">
        <v>18</v>
      </c>
      <c r="F6" s="1"/>
      <c r="G6" s="19">
        <v>33</v>
      </c>
      <c r="H6" s="1"/>
      <c r="I6" s="19">
        <v>48</v>
      </c>
      <c r="J6" s="1"/>
      <c r="K6" s="19">
        <v>63</v>
      </c>
      <c r="L6" s="1"/>
      <c r="M6" s="19">
        <v>78</v>
      </c>
      <c r="N6" s="1"/>
      <c r="O6" s="19">
        <v>93</v>
      </c>
      <c r="P6" s="1"/>
      <c r="Q6" s="19">
        <v>108</v>
      </c>
      <c r="R6" s="1"/>
      <c r="S6" s="19">
        <v>123</v>
      </c>
      <c r="T6" s="1"/>
      <c r="U6" s="19">
        <v>138</v>
      </c>
      <c r="V6" s="1"/>
      <c r="W6" s="19">
        <v>153</v>
      </c>
      <c r="X6" s="1"/>
      <c r="Y6" s="19">
        <v>169</v>
      </c>
      <c r="Z6" s="1"/>
      <c r="AA6" s="19">
        <v>185</v>
      </c>
      <c r="AB6" s="1"/>
      <c r="AC6" s="19">
        <v>201</v>
      </c>
      <c r="AD6" s="1"/>
      <c r="AE6" s="19">
        <v>217</v>
      </c>
      <c r="AF6" s="1"/>
      <c r="AG6" s="17"/>
      <c r="AK6" s="53">
        <v>3</v>
      </c>
      <c r="AL6" s="54">
        <f t="shared" si="0"/>
        <v>0</v>
      </c>
      <c r="AM6" s="53">
        <f t="shared" si="1"/>
        <v>0</v>
      </c>
      <c r="AN6" s="154"/>
      <c r="AO6" s="56" t="s">
        <v>8</v>
      </c>
      <c r="AP6" s="56"/>
      <c r="AQ6" s="56"/>
      <c r="AR6" s="56"/>
      <c r="AS6" s="57">
        <f>SUM(AM4,AM8,AM12:AM13,AM18,AM22,AM25,AM28,AM30,AM32)</f>
        <v>0</v>
      </c>
      <c r="AT6" s="137" t="e">
        <f>VLOOKUP(AS6,ng,4)</f>
        <v>#N/A</v>
      </c>
      <c r="AU6" s="137"/>
      <c r="AV6" s="99">
        <f>IF(cns="E",VLOOKUP(AS6,ne,4),IF(cns="K",VLOOKUP(AS6,nk,4),0))</f>
        <v>0</v>
      </c>
      <c r="AW6" s="99">
        <f t="shared" si="2"/>
        <v>0</v>
      </c>
    </row>
    <row r="7" spans="2:49" ht="12.75">
      <c r="B7" s="22"/>
      <c r="C7" s="19">
        <v>4</v>
      </c>
      <c r="D7" s="1"/>
      <c r="E7" s="19">
        <v>19</v>
      </c>
      <c r="F7" s="1"/>
      <c r="G7" s="19">
        <v>34</v>
      </c>
      <c r="H7" s="1"/>
      <c r="I7" s="19">
        <v>49</v>
      </c>
      <c r="J7" s="1"/>
      <c r="K7" s="19">
        <v>64</v>
      </c>
      <c r="L7" s="1"/>
      <c r="M7" s="19">
        <v>79</v>
      </c>
      <c r="N7" s="1"/>
      <c r="O7" s="19">
        <v>94</v>
      </c>
      <c r="P7" s="1"/>
      <c r="Q7" s="19">
        <v>109</v>
      </c>
      <c r="R7" s="1"/>
      <c r="S7" s="19">
        <v>124</v>
      </c>
      <c r="T7" s="1"/>
      <c r="U7" s="19">
        <v>139</v>
      </c>
      <c r="V7" s="1"/>
      <c r="W7" s="19">
        <v>154</v>
      </c>
      <c r="X7" s="1"/>
      <c r="Y7" s="19">
        <v>170</v>
      </c>
      <c r="Z7" s="1"/>
      <c r="AA7" s="19">
        <v>186</v>
      </c>
      <c r="AB7" s="1"/>
      <c r="AC7" s="19">
        <v>202</v>
      </c>
      <c r="AD7" s="1"/>
      <c r="AE7" s="19">
        <v>218</v>
      </c>
      <c r="AF7" s="1"/>
      <c r="AG7" s="17"/>
      <c r="AK7" s="53">
        <v>4</v>
      </c>
      <c r="AL7" s="54">
        <f t="shared" si="0"/>
        <v>0</v>
      </c>
      <c r="AM7" s="53">
        <f t="shared" si="1"/>
        <v>0</v>
      </c>
      <c r="AN7" s="139" t="s">
        <v>35</v>
      </c>
      <c r="AO7" s="56" t="s">
        <v>18</v>
      </c>
      <c r="AP7" s="56"/>
      <c r="AQ7" s="56"/>
      <c r="AR7" s="56"/>
      <c r="AS7" s="57">
        <f>SUM(AM43,AM55,AM61,AM77,AM87,AM97,AM109,AM116,AM120,AM132)</f>
        <v>0</v>
      </c>
      <c r="AT7" s="137" t="e">
        <f>VLOOKUP(AS7,ng,5)</f>
        <v>#N/A</v>
      </c>
      <c r="AU7" s="137"/>
      <c r="AV7" s="99">
        <f>IF(cns="E",VLOOKUP(AS7,ne,5),IF(cns="K",VLOOKUP(AS7,nk,5),0))</f>
        <v>0</v>
      </c>
      <c r="AW7" s="99">
        <f t="shared" si="2"/>
        <v>0</v>
      </c>
    </row>
    <row r="8" spans="1:49" ht="12.75">
      <c r="A8" s="80" t="s">
        <v>47</v>
      </c>
      <c r="B8" s="22"/>
      <c r="C8" s="19">
        <v>5</v>
      </c>
      <c r="D8" s="1"/>
      <c r="E8" s="19">
        <v>20</v>
      </c>
      <c r="F8" s="1"/>
      <c r="G8" s="19">
        <v>35</v>
      </c>
      <c r="H8" s="1"/>
      <c r="I8" s="19">
        <v>50</v>
      </c>
      <c r="J8" s="1"/>
      <c r="K8" s="19">
        <v>65</v>
      </c>
      <c r="L8" s="1"/>
      <c r="M8" s="19">
        <v>80</v>
      </c>
      <c r="N8" s="1"/>
      <c r="O8" s="19">
        <v>95</v>
      </c>
      <c r="P8" s="1"/>
      <c r="Q8" s="19">
        <v>110</v>
      </c>
      <c r="R8" s="1"/>
      <c r="S8" s="19">
        <v>125</v>
      </c>
      <c r="T8" s="1"/>
      <c r="U8" s="19">
        <v>140</v>
      </c>
      <c r="V8" s="1"/>
      <c r="W8" s="19">
        <v>155</v>
      </c>
      <c r="X8" s="1"/>
      <c r="Y8" s="19">
        <v>171</v>
      </c>
      <c r="Z8" s="1"/>
      <c r="AA8" s="19">
        <v>187</v>
      </c>
      <c r="AB8" s="1"/>
      <c r="AC8" s="19">
        <v>203</v>
      </c>
      <c r="AD8" s="1"/>
      <c r="AE8" s="19">
        <v>219</v>
      </c>
      <c r="AF8" s="1"/>
      <c r="AG8" s="17"/>
      <c r="AK8" s="53">
        <v>5</v>
      </c>
      <c r="AL8" s="54">
        <f t="shared" si="0"/>
        <v>0</v>
      </c>
      <c r="AM8" s="53">
        <f t="shared" si="1"/>
        <v>0</v>
      </c>
      <c r="AN8" s="139"/>
      <c r="AO8" s="56" t="s">
        <v>19</v>
      </c>
      <c r="AP8" s="56"/>
      <c r="AQ8" s="56"/>
      <c r="AR8" s="56"/>
      <c r="AS8" s="57">
        <f>SUM(AM38,AM53,AM59,AM68,AM85,AM95,AM100,AM121,AM140,AM144)</f>
        <v>0</v>
      </c>
      <c r="AT8" s="137" t="e">
        <f>VLOOKUP(AS8,ng,6)</f>
        <v>#N/A</v>
      </c>
      <c r="AU8" s="137"/>
      <c r="AV8" s="99">
        <f>IF(cns="E",VLOOKUP(AS8,ne,6),IF(cns="K",VLOOKUP(AS8,nk,6),0))</f>
        <v>0</v>
      </c>
      <c r="AW8" s="99">
        <f t="shared" si="2"/>
        <v>0</v>
      </c>
    </row>
    <row r="9" spans="1:49" ht="12.75">
      <c r="A9" s="81" t="s">
        <v>48</v>
      </c>
      <c r="B9" s="22"/>
      <c r="C9" s="19">
        <v>6</v>
      </c>
      <c r="D9" s="1"/>
      <c r="E9" s="19">
        <v>21</v>
      </c>
      <c r="F9" s="1"/>
      <c r="G9" s="19">
        <v>36</v>
      </c>
      <c r="H9" s="1"/>
      <c r="I9" s="19">
        <v>51</v>
      </c>
      <c r="J9" s="1"/>
      <c r="K9" s="19">
        <v>66</v>
      </c>
      <c r="L9" s="1"/>
      <c r="M9" s="19">
        <v>81</v>
      </c>
      <c r="N9" s="1"/>
      <c r="O9" s="19">
        <v>96</v>
      </c>
      <c r="P9" s="1"/>
      <c r="Q9" s="19">
        <v>111</v>
      </c>
      <c r="R9" s="1"/>
      <c r="S9" s="19">
        <v>126</v>
      </c>
      <c r="T9" s="1"/>
      <c r="U9" s="19">
        <v>141</v>
      </c>
      <c r="V9" s="1"/>
      <c r="W9" s="19">
        <v>156</v>
      </c>
      <c r="X9" s="1"/>
      <c r="Y9" s="19">
        <v>172</v>
      </c>
      <c r="Z9" s="1"/>
      <c r="AA9" s="19">
        <v>188</v>
      </c>
      <c r="AB9" s="1"/>
      <c r="AC9" s="19">
        <v>204</v>
      </c>
      <c r="AD9" s="1"/>
      <c r="AE9" s="19">
        <v>220</v>
      </c>
      <c r="AF9" s="1"/>
      <c r="AG9" s="17"/>
      <c r="AK9" s="53">
        <v>6</v>
      </c>
      <c r="AL9" s="54">
        <f t="shared" si="0"/>
        <v>0</v>
      </c>
      <c r="AM9" s="53">
        <f t="shared" si="1"/>
        <v>0</v>
      </c>
      <c r="AN9" s="139"/>
      <c r="AO9" s="56" t="s">
        <v>20</v>
      </c>
      <c r="AP9" s="56"/>
      <c r="AQ9" s="56"/>
      <c r="AR9" s="56"/>
      <c r="AS9" s="57">
        <f>SUM(AM42,AM54,AM62,AM76,AM83,AM98,AM108,AM117,AM127,AM133)</f>
        <v>0</v>
      </c>
      <c r="AT9" s="137" t="e">
        <f>VLOOKUP(AS9,ng,7)</f>
        <v>#N/A</v>
      </c>
      <c r="AU9" s="137"/>
      <c r="AV9" s="99">
        <f>IF(cns="E",VLOOKUP(AS9,ne,7),IF(cns="K",VLOOKUP(AS9,nk,7),0))</f>
        <v>0</v>
      </c>
      <c r="AW9" s="99">
        <f t="shared" si="2"/>
        <v>0</v>
      </c>
    </row>
    <row r="10" spans="2:49" ht="12.75">
      <c r="B10" s="22"/>
      <c r="C10" s="19">
        <v>7</v>
      </c>
      <c r="D10" s="1"/>
      <c r="E10" s="19">
        <v>22</v>
      </c>
      <c r="F10" s="1"/>
      <c r="G10" s="19">
        <v>37</v>
      </c>
      <c r="H10" s="1"/>
      <c r="I10" s="19">
        <v>52</v>
      </c>
      <c r="J10" s="1"/>
      <c r="K10" s="19">
        <v>67</v>
      </c>
      <c r="L10" s="1"/>
      <c r="M10" s="19">
        <v>82</v>
      </c>
      <c r="N10" s="1"/>
      <c r="O10" s="19">
        <v>97</v>
      </c>
      <c r="P10" s="1"/>
      <c r="Q10" s="19">
        <v>112</v>
      </c>
      <c r="R10" s="1"/>
      <c r="S10" s="19">
        <v>127</v>
      </c>
      <c r="T10" s="1"/>
      <c r="U10" s="19">
        <v>142</v>
      </c>
      <c r="V10" s="1"/>
      <c r="W10" s="19">
        <v>157</v>
      </c>
      <c r="X10" s="1"/>
      <c r="Y10" s="19">
        <v>173</v>
      </c>
      <c r="Z10" s="1"/>
      <c r="AA10" s="19">
        <v>189</v>
      </c>
      <c r="AB10" s="1"/>
      <c r="AC10" s="19">
        <v>205</v>
      </c>
      <c r="AD10" s="1"/>
      <c r="AE10" s="19">
        <v>221</v>
      </c>
      <c r="AF10" s="1"/>
      <c r="AG10" s="17"/>
      <c r="AK10" s="53">
        <v>7</v>
      </c>
      <c r="AL10" s="54">
        <f t="shared" si="0"/>
        <v>0</v>
      </c>
      <c r="AM10" s="53">
        <f t="shared" si="1"/>
        <v>0</v>
      </c>
      <c r="AN10" s="139"/>
      <c r="AO10" s="56" t="s">
        <v>11</v>
      </c>
      <c r="AP10" s="56"/>
      <c r="AQ10" s="56"/>
      <c r="AR10" s="56"/>
      <c r="AS10" s="57">
        <f>SUM(AM41,AM52,AM60,AM67,AM86,AM96,AM99,AM110,AM111,AM141)</f>
        <v>0</v>
      </c>
      <c r="AT10" s="137" t="e">
        <f>VLOOKUP(AS10,ng,8)</f>
        <v>#N/A</v>
      </c>
      <c r="AU10" s="137"/>
      <c r="AV10" s="99">
        <f>IF(cns="E",VLOOKUP(AS10,ne,8),IF(cns="K",VLOOKUP(AS10,nk,8),0))</f>
        <v>0</v>
      </c>
      <c r="AW10" s="99">
        <f t="shared" si="2"/>
        <v>0</v>
      </c>
    </row>
    <row r="11" spans="2:49" ht="12.75">
      <c r="B11" s="22"/>
      <c r="C11" s="19">
        <v>8</v>
      </c>
      <c r="D11" s="1"/>
      <c r="E11" s="19">
        <v>23</v>
      </c>
      <c r="F11" s="1"/>
      <c r="G11" s="19">
        <v>38</v>
      </c>
      <c r="H11" s="1"/>
      <c r="I11" s="19">
        <v>53</v>
      </c>
      <c r="J11" s="1"/>
      <c r="K11" s="19">
        <v>68</v>
      </c>
      <c r="L11" s="1"/>
      <c r="M11" s="19">
        <v>83</v>
      </c>
      <c r="N11" s="1"/>
      <c r="O11" s="19">
        <v>98</v>
      </c>
      <c r="P11" s="1"/>
      <c r="Q11" s="19">
        <v>113</v>
      </c>
      <c r="R11" s="1"/>
      <c r="S11" s="19">
        <v>128</v>
      </c>
      <c r="T11" s="1"/>
      <c r="U11" s="19">
        <v>143</v>
      </c>
      <c r="V11" s="1"/>
      <c r="W11" s="19">
        <v>158</v>
      </c>
      <c r="X11" s="1"/>
      <c r="Y11" s="19">
        <v>174</v>
      </c>
      <c r="Z11" s="1"/>
      <c r="AA11" s="19">
        <v>190</v>
      </c>
      <c r="AB11" s="1"/>
      <c r="AC11" s="19">
        <v>206</v>
      </c>
      <c r="AD11" s="1"/>
      <c r="AE11" s="19">
        <v>222</v>
      </c>
      <c r="AF11" s="1"/>
      <c r="AG11" s="17"/>
      <c r="AK11" s="53">
        <v>8</v>
      </c>
      <c r="AL11" s="54">
        <f t="shared" si="0"/>
        <v>0</v>
      </c>
      <c r="AM11" s="53">
        <f t="shared" si="1"/>
        <v>0</v>
      </c>
      <c r="AN11" s="139"/>
      <c r="AO11" s="56" t="s">
        <v>9</v>
      </c>
      <c r="AP11" s="56"/>
      <c r="AQ11" s="56"/>
      <c r="AR11" s="56"/>
      <c r="AS11" s="57">
        <f>SUM(AM36,AM48,AM71,AM79,AM90,AM103,AM118,AM126,AM131,AM137)</f>
        <v>0</v>
      </c>
      <c r="AT11" s="137" t="e">
        <f>VLOOKUP(AS11,ng,9)</f>
        <v>#N/A</v>
      </c>
      <c r="AU11" s="137"/>
      <c r="AV11" s="99">
        <f>IF(cns="E",VLOOKUP(AS11,ne,9),IF(cns="K",VLOOKUP(AS11,nk,9),0))</f>
        <v>0</v>
      </c>
      <c r="AW11" s="99">
        <f t="shared" si="2"/>
        <v>0</v>
      </c>
    </row>
    <row r="12" spans="2:49" ht="12.75">
      <c r="B12" s="22"/>
      <c r="C12" s="19">
        <v>9</v>
      </c>
      <c r="D12" s="1"/>
      <c r="E12" s="19">
        <v>24</v>
      </c>
      <c r="F12" s="1"/>
      <c r="G12" s="19">
        <v>39</v>
      </c>
      <c r="H12" s="1"/>
      <c r="I12" s="19">
        <v>54</v>
      </c>
      <c r="J12" s="1"/>
      <c r="K12" s="19">
        <v>69</v>
      </c>
      <c r="L12" s="1"/>
      <c r="M12" s="19">
        <v>84</v>
      </c>
      <c r="N12" s="1"/>
      <c r="O12" s="19">
        <v>99</v>
      </c>
      <c r="P12" s="1"/>
      <c r="Q12" s="19">
        <v>114</v>
      </c>
      <c r="R12" s="1"/>
      <c r="S12" s="19">
        <v>129</v>
      </c>
      <c r="T12" s="1"/>
      <c r="U12" s="19">
        <v>144</v>
      </c>
      <c r="V12" s="1"/>
      <c r="W12" s="19">
        <v>159</v>
      </c>
      <c r="X12" s="1"/>
      <c r="Y12" s="19">
        <v>175</v>
      </c>
      <c r="Z12" s="1"/>
      <c r="AA12" s="19">
        <v>191</v>
      </c>
      <c r="AB12" s="1"/>
      <c r="AC12" s="19">
        <v>207</v>
      </c>
      <c r="AD12" s="1"/>
      <c r="AE12" s="19">
        <v>223</v>
      </c>
      <c r="AF12" s="1"/>
      <c r="AG12" s="17"/>
      <c r="AK12" s="53">
        <v>9</v>
      </c>
      <c r="AL12" s="54">
        <f t="shared" si="0"/>
        <v>0</v>
      </c>
      <c r="AM12" s="53">
        <f t="shared" si="1"/>
        <v>0</v>
      </c>
      <c r="AN12" s="139"/>
      <c r="AO12" s="56" t="s">
        <v>10</v>
      </c>
      <c r="AP12" s="56"/>
      <c r="AQ12" s="56"/>
      <c r="AR12" s="56"/>
      <c r="AS12" s="57">
        <f>SUM(AM37,AM45,AM56,AM72,AM78,AM93,AM104,AM113,AM125,AM130)</f>
        <v>0</v>
      </c>
      <c r="AT12" s="137" t="e">
        <f>VLOOKUP(AS12,ng,10)</f>
        <v>#N/A</v>
      </c>
      <c r="AU12" s="137"/>
      <c r="AV12" s="99">
        <f>IF(cns="E",VLOOKUP(AS12,ne,10),IF(cns="K",VLOOKUP(AS12,nk,10),0))</f>
        <v>0</v>
      </c>
      <c r="AW12" s="99">
        <f t="shared" si="2"/>
        <v>0</v>
      </c>
    </row>
    <row r="13" spans="1:49" ht="12.75">
      <c r="A13" s="81" t="s">
        <v>49</v>
      </c>
      <c r="B13" s="22"/>
      <c r="C13" s="19">
        <v>10</v>
      </c>
      <c r="D13" s="1"/>
      <c r="E13" s="19">
        <v>25</v>
      </c>
      <c r="F13" s="1"/>
      <c r="G13" s="19">
        <v>40</v>
      </c>
      <c r="H13" s="1"/>
      <c r="I13" s="19">
        <v>55</v>
      </c>
      <c r="J13" s="1"/>
      <c r="K13" s="19">
        <v>70</v>
      </c>
      <c r="L13" s="1"/>
      <c r="M13" s="19">
        <v>85</v>
      </c>
      <c r="N13" s="1"/>
      <c r="O13" s="19">
        <v>100</v>
      </c>
      <c r="P13" s="1"/>
      <c r="Q13" s="19">
        <v>115</v>
      </c>
      <c r="R13" s="1"/>
      <c r="S13" s="19">
        <v>130</v>
      </c>
      <c r="T13" s="1"/>
      <c r="U13" s="19">
        <v>145</v>
      </c>
      <c r="V13" s="1"/>
      <c r="W13" s="19">
        <v>160</v>
      </c>
      <c r="X13" s="1"/>
      <c r="Y13" s="19">
        <v>176</v>
      </c>
      <c r="Z13" s="1"/>
      <c r="AA13" s="19">
        <v>192</v>
      </c>
      <c r="AB13" s="1"/>
      <c r="AC13" s="19">
        <v>208</v>
      </c>
      <c r="AD13" s="1"/>
      <c r="AE13" s="19">
        <v>224</v>
      </c>
      <c r="AF13" s="1"/>
      <c r="AG13" s="17"/>
      <c r="AK13" s="53">
        <v>10</v>
      </c>
      <c r="AL13" s="54">
        <f t="shared" si="0"/>
        <v>0</v>
      </c>
      <c r="AM13" s="53">
        <f t="shared" si="1"/>
        <v>0</v>
      </c>
      <c r="AN13" s="139"/>
      <c r="AO13" s="56" t="s">
        <v>12</v>
      </c>
      <c r="AP13" s="56"/>
      <c r="AQ13" s="56"/>
      <c r="AR13" s="56"/>
      <c r="AS13" s="57">
        <f>SUM(AM40,AM47,AM57,AM70,AM92,AM101,AM112,AM128,AM136,AM142)</f>
        <v>0</v>
      </c>
      <c r="AT13" s="137" t="e">
        <f>VLOOKUP(AS13,ng,11)</f>
        <v>#N/A</v>
      </c>
      <c r="AU13" s="137"/>
      <c r="AV13" s="99">
        <f>IF(cns="E",VLOOKUP(AS13,ne,11),IF(cns="K",VLOOKUP(AS13,nk,11),0))</f>
        <v>0</v>
      </c>
      <c r="AW13" s="99">
        <f t="shared" si="2"/>
        <v>0</v>
      </c>
    </row>
    <row r="14" spans="2:49" ht="12.75">
      <c r="B14" s="22"/>
      <c r="C14" s="19">
        <v>11</v>
      </c>
      <c r="D14" s="1"/>
      <c r="E14" s="19">
        <v>26</v>
      </c>
      <c r="F14" s="1"/>
      <c r="G14" s="19">
        <v>41</v>
      </c>
      <c r="H14" s="1"/>
      <c r="I14" s="19">
        <v>56</v>
      </c>
      <c r="J14" s="1"/>
      <c r="K14" s="19">
        <v>71</v>
      </c>
      <c r="L14" s="1"/>
      <c r="M14" s="19">
        <v>86</v>
      </c>
      <c r="N14" s="1"/>
      <c r="O14" s="19">
        <v>101</v>
      </c>
      <c r="P14" s="1"/>
      <c r="Q14" s="19">
        <v>116</v>
      </c>
      <c r="R14" s="1"/>
      <c r="S14" s="19">
        <v>131</v>
      </c>
      <c r="T14" s="1"/>
      <c r="U14" s="19">
        <v>146</v>
      </c>
      <c r="V14" s="1"/>
      <c r="W14" s="19">
        <v>161</v>
      </c>
      <c r="X14" s="1"/>
      <c r="Y14" s="19">
        <v>177</v>
      </c>
      <c r="Z14" s="1"/>
      <c r="AA14" s="19">
        <v>193</v>
      </c>
      <c r="AB14" s="1"/>
      <c r="AC14" s="19">
        <v>209</v>
      </c>
      <c r="AD14" s="1"/>
      <c r="AE14" s="19">
        <v>225</v>
      </c>
      <c r="AF14" s="1"/>
      <c r="AG14" s="17"/>
      <c r="AK14" s="53">
        <v>11</v>
      </c>
      <c r="AL14" s="54">
        <f t="shared" si="0"/>
        <v>0</v>
      </c>
      <c r="AM14" s="53">
        <f t="shared" si="1"/>
        <v>0</v>
      </c>
      <c r="AN14" s="139"/>
      <c r="AO14" s="56" t="s">
        <v>13</v>
      </c>
      <c r="AP14" s="56"/>
      <c r="AQ14" s="56"/>
      <c r="AR14" s="56"/>
      <c r="AS14" s="57">
        <f>SUM(AM39,AM50,AM58,AM69,AM84,AM88,AM102,AM119,AM122,AM129)</f>
        <v>0</v>
      </c>
      <c r="AT14" s="137" t="e">
        <f>VLOOKUP(AS14,ng,12)</f>
        <v>#N/A</v>
      </c>
      <c r="AU14" s="137"/>
      <c r="AV14" s="99">
        <f>IF(cns="E",VLOOKUP(AS14,ne,12),IF(cns="K",VLOOKUP(AS14,nk,12),0))</f>
        <v>0</v>
      </c>
      <c r="AW14" s="99">
        <f t="shared" si="2"/>
        <v>0</v>
      </c>
    </row>
    <row r="15" spans="2:49" ht="12.75">
      <c r="B15" s="22"/>
      <c r="C15" s="19">
        <v>12</v>
      </c>
      <c r="D15" s="1"/>
      <c r="E15" s="19">
        <v>27</v>
      </c>
      <c r="F15" s="1"/>
      <c r="G15" s="19">
        <v>42</v>
      </c>
      <c r="H15" s="1"/>
      <c r="I15" s="19">
        <v>57</v>
      </c>
      <c r="J15" s="1"/>
      <c r="K15" s="19">
        <v>72</v>
      </c>
      <c r="L15" s="1"/>
      <c r="M15" s="19">
        <v>87</v>
      </c>
      <c r="N15" s="1"/>
      <c r="O15" s="19">
        <v>102</v>
      </c>
      <c r="P15" s="1"/>
      <c r="Q15" s="19">
        <v>117</v>
      </c>
      <c r="R15" s="1"/>
      <c r="S15" s="19">
        <v>132</v>
      </c>
      <c r="T15" s="1"/>
      <c r="U15" s="19">
        <v>147</v>
      </c>
      <c r="V15" s="1"/>
      <c r="W15" s="19">
        <v>162</v>
      </c>
      <c r="X15" s="1"/>
      <c r="Y15" s="19">
        <v>178</v>
      </c>
      <c r="Z15" s="1"/>
      <c r="AA15" s="19">
        <v>194</v>
      </c>
      <c r="AB15" s="1"/>
      <c r="AC15" s="19">
        <v>210</v>
      </c>
      <c r="AD15" s="1"/>
      <c r="AE15" s="19">
        <v>226</v>
      </c>
      <c r="AF15" s="1"/>
      <c r="AG15" s="17"/>
      <c r="AK15" s="53">
        <v>12</v>
      </c>
      <c r="AL15" s="54">
        <f t="shared" si="0"/>
        <v>0</v>
      </c>
      <c r="AM15" s="53">
        <f t="shared" si="1"/>
        <v>0</v>
      </c>
      <c r="AN15" s="139"/>
      <c r="AO15" s="56" t="s">
        <v>17</v>
      </c>
      <c r="AP15" s="56"/>
      <c r="AQ15" s="56"/>
      <c r="AR15" s="56"/>
      <c r="AS15" s="57">
        <f>SUM(AM35,AM46,AM66,AM74,AM80,AM89,AM107,AM123,AM134,AM138)</f>
        <v>0</v>
      </c>
      <c r="AT15" s="137" t="e">
        <f>VLOOKUP(AS15,ng,13)</f>
        <v>#N/A</v>
      </c>
      <c r="AU15" s="137"/>
      <c r="AV15" s="99">
        <f>IF(cns="E",VLOOKUP(AS15,ne,13),IF(cns="K",VLOOKUP(AS15,nk,13),0))</f>
        <v>0</v>
      </c>
      <c r="AW15" s="99">
        <f t="shared" si="2"/>
        <v>0</v>
      </c>
    </row>
    <row r="16" spans="2:49" ht="12.75">
      <c r="B16" s="22"/>
      <c r="C16" s="19">
        <v>13</v>
      </c>
      <c r="D16" s="1"/>
      <c r="E16" s="19">
        <v>28</v>
      </c>
      <c r="F16" s="1"/>
      <c r="G16" s="19">
        <v>43</v>
      </c>
      <c r="H16" s="1"/>
      <c r="I16" s="19">
        <v>58</v>
      </c>
      <c r="J16" s="1"/>
      <c r="K16" s="19">
        <v>73</v>
      </c>
      <c r="L16" s="1"/>
      <c r="M16" s="19">
        <v>88</v>
      </c>
      <c r="N16" s="1"/>
      <c r="O16" s="19">
        <v>103</v>
      </c>
      <c r="P16" s="1"/>
      <c r="Q16" s="19">
        <v>118</v>
      </c>
      <c r="R16" s="1"/>
      <c r="S16" s="19">
        <v>133</v>
      </c>
      <c r="T16" s="1"/>
      <c r="U16" s="19">
        <v>148</v>
      </c>
      <c r="V16" s="1"/>
      <c r="W16" s="19">
        <v>163</v>
      </c>
      <c r="X16" s="1"/>
      <c r="Y16" s="19">
        <v>179</v>
      </c>
      <c r="Z16" s="1"/>
      <c r="AA16" s="19">
        <v>195</v>
      </c>
      <c r="AB16" s="1"/>
      <c r="AC16" s="19">
        <v>211</v>
      </c>
      <c r="AD16" s="1"/>
      <c r="AE16" s="19">
        <v>227</v>
      </c>
      <c r="AF16" s="1"/>
      <c r="AG16" s="17"/>
      <c r="AK16" s="53">
        <v>13</v>
      </c>
      <c r="AL16" s="54">
        <f t="shared" si="0"/>
        <v>0</v>
      </c>
      <c r="AM16" s="53">
        <f t="shared" si="1"/>
        <v>0</v>
      </c>
      <c r="AN16" s="139"/>
      <c r="AO16" s="56" t="s">
        <v>14</v>
      </c>
      <c r="AP16" s="56"/>
      <c r="AQ16" s="56"/>
      <c r="AR16" s="56"/>
      <c r="AS16" s="57">
        <f>SUM(AM44,AM51,AM63,AM64,AM75,AM81,AM91,AM106,AM115,AM139)</f>
        <v>0</v>
      </c>
      <c r="AT16" s="137" t="e">
        <f>VLOOKUP(AS16,ng,14)</f>
        <v>#N/A</v>
      </c>
      <c r="AU16" s="137"/>
      <c r="AV16" s="99">
        <f>IF(cns="E",VLOOKUP(AS16,ne,14),IF(cns="K",VLOOKUP(AS16,nk,14),0))</f>
        <v>0</v>
      </c>
      <c r="AW16" s="99">
        <f t="shared" si="2"/>
        <v>0</v>
      </c>
    </row>
    <row r="17" spans="2:49" ht="12.75">
      <c r="B17" s="22"/>
      <c r="C17" s="19">
        <v>14</v>
      </c>
      <c r="D17" s="1"/>
      <c r="E17" s="19">
        <v>29</v>
      </c>
      <c r="F17" s="1"/>
      <c r="G17" s="19">
        <v>44</v>
      </c>
      <c r="H17" s="1"/>
      <c r="I17" s="19">
        <v>59</v>
      </c>
      <c r="J17" s="1"/>
      <c r="K17" s="19">
        <v>74</v>
      </c>
      <c r="L17" s="1"/>
      <c r="M17" s="19">
        <v>89</v>
      </c>
      <c r="N17" s="1"/>
      <c r="O17" s="19">
        <v>104</v>
      </c>
      <c r="P17" s="1"/>
      <c r="Q17" s="19">
        <v>119</v>
      </c>
      <c r="R17" s="1"/>
      <c r="S17" s="19">
        <v>134</v>
      </c>
      <c r="T17" s="1"/>
      <c r="U17" s="19">
        <v>149</v>
      </c>
      <c r="V17" s="1"/>
      <c r="W17" s="19">
        <v>164</v>
      </c>
      <c r="X17" s="1"/>
      <c r="Y17" s="19">
        <v>180</v>
      </c>
      <c r="Z17" s="1"/>
      <c r="AA17" s="19">
        <v>196</v>
      </c>
      <c r="AB17" s="1"/>
      <c r="AC17" s="19">
        <v>212</v>
      </c>
      <c r="AD17" s="1"/>
      <c r="AE17" s="19">
        <v>228</v>
      </c>
      <c r="AF17" s="1"/>
      <c r="AG17" s="17"/>
      <c r="AK17" s="53">
        <v>14</v>
      </c>
      <c r="AL17" s="54">
        <f t="shared" si="0"/>
        <v>0</v>
      </c>
      <c r="AM17" s="53">
        <f t="shared" si="1"/>
        <v>0</v>
      </c>
      <c r="AN17" s="139"/>
      <c r="AO17" s="56" t="s">
        <v>15</v>
      </c>
      <c r="AP17" s="56"/>
      <c r="AQ17" s="56"/>
      <c r="AR17" s="56"/>
      <c r="AS17" s="57">
        <f>SUM(AM34,AM49,AM65,AM73,AM82,AM94,AM105,AM114,AM124,AM135)</f>
        <v>0</v>
      </c>
      <c r="AT17" s="137" t="e">
        <f>VLOOKUP(AS17,ng,15)</f>
        <v>#N/A</v>
      </c>
      <c r="AU17" s="137"/>
      <c r="AV17" s="99">
        <f>IF(cns="E",VLOOKUP(AS17,ne,15),IF(cns="K",VLOOKUP(AS17,nk,15),0))</f>
        <v>0</v>
      </c>
      <c r="AW17" s="99">
        <f t="shared" si="2"/>
        <v>0</v>
      </c>
    </row>
    <row r="18" spans="1:49" ht="12.75">
      <c r="A18" s="81" t="s">
        <v>83</v>
      </c>
      <c r="B18" s="22"/>
      <c r="C18" s="19">
        <v>15</v>
      </c>
      <c r="D18" s="1"/>
      <c r="E18" s="19">
        <v>30</v>
      </c>
      <c r="F18" s="1"/>
      <c r="G18" s="19">
        <v>45</v>
      </c>
      <c r="H18" s="1"/>
      <c r="I18" s="19">
        <v>60</v>
      </c>
      <c r="J18" s="1"/>
      <c r="K18" s="19">
        <v>75</v>
      </c>
      <c r="L18" s="1"/>
      <c r="M18" s="19">
        <v>90</v>
      </c>
      <c r="N18" s="1"/>
      <c r="O18" s="19">
        <v>105</v>
      </c>
      <c r="P18" s="1"/>
      <c r="Q18" s="19">
        <v>120</v>
      </c>
      <c r="R18" s="1"/>
      <c r="S18" s="19">
        <v>135</v>
      </c>
      <c r="T18" s="1"/>
      <c r="U18" s="19">
        <v>150</v>
      </c>
      <c r="V18" s="1"/>
      <c r="W18" s="19">
        <v>165</v>
      </c>
      <c r="X18" s="1"/>
      <c r="Y18" s="19">
        <v>181</v>
      </c>
      <c r="Z18" s="1"/>
      <c r="AA18" s="19">
        <v>197</v>
      </c>
      <c r="AB18" s="1"/>
      <c r="AC18" s="19">
        <v>213</v>
      </c>
      <c r="AD18" s="1"/>
      <c r="AE18" s="19">
        <v>229</v>
      </c>
      <c r="AF18" s="1"/>
      <c r="AG18" s="17"/>
      <c r="AK18" s="53">
        <v>15</v>
      </c>
      <c r="AL18" s="54">
        <f t="shared" si="0"/>
        <v>0</v>
      </c>
      <c r="AM18" s="53">
        <f t="shared" si="1"/>
        <v>0</v>
      </c>
      <c r="AN18" s="139" t="s">
        <v>36</v>
      </c>
      <c r="AO18" s="56" t="s">
        <v>30</v>
      </c>
      <c r="AP18" s="56"/>
      <c r="AQ18" s="56"/>
      <c r="AR18" s="56"/>
      <c r="AS18" s="57">
        <f>SUM(AM173,AM179,AM188,AM190,AM201,AM207,AM218,AM225,AM227,AM233)</f>
        <v>0</v>
      </c>
      <c r="AT18" s="137" t="e">
        <f>VLOOKUP(AS18,ng,16)</f>
        <v>#N/A</v>
      </c>
      <c r="AU18" s="137"/>
      <c r="AV18" s="99">
        <f>IF(cns="E",VLOOKUP(AS18,ne,16),IF(cns="K",VLOOKUP(AS18,nk,16),0))</f>
        <v>0</v>
      </c>
      <c r="AW18" s="99">
        <f t="shared" si="2"/>
        <v>0</v>
      </c>
    </row>
    <row r="19" spans="2:49" ht="12.75">
      <c r="B19" s="22"/>
      <c r="C19" s="84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3"/>
      <c r="P19" s="3"/>
      <c r="Q19" s="3"/>
      <c r="R19" s="3"/>
      <c r="S19" s="3"/>
      <c r="T19" s="3"/>
      <c r="U19" s="3"/>
      <c r="V19" s="3"/>
      <c r="W19" s="19">
        <v>166</v>
      </c>
      <c r="X19" s="1"/>
      <c r="Y19" s="19">
        <v>182</v>
      </c>
      <c r="Z19" s="1"/>
      <c r="AA19" s="19">
        <v>198</v>
      </c>
      <c r="AB19" s="1"/>
      <c r="AC19" s="19">
        <v>214</v>
      </c>
      <c r="AD19" s="1"/>
      <c r="AE19" s="19">
        <v>230</v>
      </c>
      <c r="AF19" s="1"/>
      <c r="AG19" s="17"/>
      <c r="AK19" s="53">
        <v>16</v>
      </c>
      <c r="AL19" s="54">
        <f>F4</f>
        <v>0</v>
      </c>
      <c r="AM19" s="53">
        <f t="shared" si="1"/>
        <v>0</v>
      </c>
      <c r="AN19" s="139"/>
      <c r="AO19" s="56" t="s">
        <v>21</v>
      </c>
      <c r="AP19" s="56"/>
      <c r="AQ19" s="56"/>
      <c r="AR19" s="56"/>
      <c r="AS19" s="57">
        <f>SUM(AM151,AM153,AM158,AM159,AM162,AM168,AM204,AM206,AM215,AM232)</f>
        <v>0</v>
      </c>
      <c r="AT19" s="137" t="e">
        <f>VLOOKUP(AS19,ng,17)</f>
        <v>#N/A</v>
      </c>
      <c r="AU19" s="137"/>
      <c r="AV19" s="99">
        <f>IF(cns="E",VLOOKUP(AS19,ne,17),IF(cns="K",VLOOKUP(AS19,nk,17),0))</f>
        <v>0</v>
      </c>
      <c r="AW19" s="99">
        <f t="shared" si="2"/>
        <v>0</v>
      </c>
    </row>
    <row r="20" spans="1:49" ht="12.75">
      <c r="A20" s="131" t="str">
        <f>IF(B48=1,"ü","x")</f>
        <v>ü</v>
      </c>
      <c r="B20" s="22"/>
      <c r="C20" s="133" t="s">
        <v>3</v>
      </c>
      <c r="D20" s="133"/>
      <c r="E20" s="133"/>
      <c r="F20" s="133"/>
      <c r="G20" s="133"/>
      <c r="H20" s="138"/>
      <c r="I20" s="138"/>
      <c r="J20" s="138"/>
      <c r="K20" s="138"/>
      <c r="L20" s="138"/>
      <c r="M20" s="138"/>
      <c r="N20" s="138"/>
      <c r="O20" s="102" t="s">
        <v>2</v>
      </c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7"/>
      <c r="AK20" s="53">
        <v>17</v>
      </c>
      <c r="AL20" s="54">
        <f aca="true" t="shared" si="3" ref="AL20:AL33">F5</f>
        <v>0</v>
      </c>
      <c r="AM20" s="53">
        <f t="shared" si="1"/>
        <v>0</v>
      </c>
      <c r="AN20" s="139"/>
      <c r="AO20" s="56" t="s">
        <v>22</v>
      </c>
      <c r="AP20" s="56"/>
      <c r="AQ20" s="56"/>
      <c r="AR20" s="56"/>
      <c r="AS20" s="57">
        <f>SUM(AM152,AM160,AM170,AM181,AM186,AM196,AM217,AM219,AM222,AM228)</f>
        <v>0</v>
      </c>
      <c r="AT20" s="137" t="e">
        <f>VLOOKUP(AS20,ng,18)</f>
        <v>#N/A</v>
      </c>
      <c r="AU20" s="137"/>
      <c r="AV20" s="99">
        <f>IF(cns="E",VLOOKUP(AS20,ne,18),IF(cns="K",VLOOKUP(AS20,nk,18),0))</f>
        <v>0</v>
      </c>
      <c r="AW20" s="99">
        <f t="shared" si="2"/>
        <v>0</v>
      </c>
    </row>
    <row r="21" spans="1:49" ht="12.75">
      <c r="A21" s="131"/>
      <c r="B21" s="22"/>
      <c r="C21" s="133" t="s">
        <v>63</v>
      </c>
      <c r="D21" s="133"/>
      <c r="E21" s="133"/>
      <c r="F21" s="133"/>
      <c r="G21" s="133"/>
      <c r="H21" s="138"/>
      <c r="I21" s="138"/>
      <c r="J21" s="133" t="s">
        <v>59</v>
      </c>
      <c r="K21" s="133"/>
      <c r="L21" s="142"/>
      <c r="M21" s="142"/>
      <c r="N21" s="142"/>
      <c r="O21" s="102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7"/>
      <c r="AK21" s="53">
        <v>18</v>
      </c>
      <c r="AL21" s="54">
        <f t="shared" si="3"/>
        <v>0</v>
      </c>
      <c r="AM21" s="53">
        <f t="shared" si="1"/>
        <v>0</v>
      </c>
      <c r="AN21" s="139"/>
      <c r="AO21" s="56" t="s">
        <v>23</v>
      </c>
      <c r="AP21" s="56"/>
      <c r="AQ21" s="56"/>
      <c r="AR21" s="56"/>
      <c r="AS21" s="57">
        <f>SUM(AM145,AM150,AM154,AM161,AM167,AM169,AM174,AM187,AM214,AM229)</f>
        <v>0</v>
      </c>
      <c r="AT21" s="137" t="e">
        <f>VLOOKUP(AS21,ng,19)</f>
        <v>#N/A</v>
      </c>
      <c r="AU21" s="137"/>
      <c r="AV21" s="99">
        <f>IF(cns="E",VLOOKUP(AS21,ne,19),IF(cns="K",VLOOKUP(AS21,nk,19),0))</f>
        <v>0</v>
      </c>
      <c r="AW21" s="99">
        <f t="shared" si="2"/>
        <v>0</v>
      </c>
    </row>
    <row r="22" spans="1:49" ht="12.75" customHeight="1">
      <c r="A22" s="94"/>
      <c r="B22" s="22"/>
      <c r="C22" s="140" t="s">
        <v>58</v>
      </c>
      <c r="D22" s="140"/>
      <c r="E22" s="140"/>
      <c r="F22" s="140"/>
      <c r="G22" s="140"/>
      <c r="H22" s="141"/>
      <c r="I22" s="100"/>
      <c r="J22" s="101"/>
      <c r="K22" s="101"/>
      <c r="L22" s="101"/>
      <c r="M22" s="101"/>
      <c r="N22" s="101"/>
      <c r="O22" s="20" t="s">
        <v>60</v>
      </c>
      <c r="P22" s="20"/>
      <c r="Q22" s="43" t="s">
        <v>68</v>
      </c>
      <c r="R22" s="21"/>
      <c r="S22" s="21"/>
      <c r="T22" s="21"/>
      <c r="U22" s="21"/>
      <c r="V22" s="17"/>
      <c r="W22" s="17"/>
      <c r="X22" s="17"/>
      <c r="Y22" s="20"/>
      <c r="Z22" s="17"/>
      <c r="AA22" s="17"/>
      <c r="AB22" s="17"/>
      <c r="AC22" s="17"/>
      <c r="AD22" s="17"/>
      <c r="AE22" s="20" t="s">
        <v>60</v>
      </c>
      <c r="AF22" s="20"/>
      <c r="AG22" s="17"/>
      <c r="AK22" s="53">
        <v>19</v>
      </c>
      <c r="AL22" s="54">
        <f t="shared" si="3"/>
        <v>0</v>
      </c>
      <c r="AM22" s="53">
        <f t="shared" si="1"/>
        <v>0</v>
      </c>
      <c r="AN22" s="139"/>
      <c r="AO22" s="56" t="s">
        <v>24</v>
      </c>
      <c r="AP22" s="56"/>
      <c r="AQ22" s="56"/>
      <c r="AR22" s="56"/>
      <c r="AS22" s="57">
        <f>SUM(AM143,AM148,AM165,AM176,AM191,AM200,AM208,AM210,AM212,AM213)</f>
        <v>0</v>
      </c>
      <c r="AT22" s="137" t="e">
        <f>VLOOKUP(AS22,ng,20)</f>
        <v>#N/A</v>
      </c>
      <c r="AU22" s="137"/>
      <c r="AV22" s="99">
        <f>IF(cns="E",VLOOKUP(AS22,ne,20),IF(cns="K",VLOOKUP(AS22,nk,20),0))</f>
        <v>0</v>
      </c>
      <c r="AW22" s="99">
        <f t="shared" si="2"/>
        <v>0</v>
      </c>
    </row>
    <row r="23" spans="1:49" ht="12" customHeight="1">
      <c r="A23" s="93"/>
      <c r="B23" s="17"/>
      <c r="C23" s="3"/>
      <c r="D23" s="3"/>
      <c r="E23" s="3"/>
      <c r="F23" s="3"/>
      <c r="G23" s="3"/>
      <c r="H23" s="3"/>
      <c r="I23" s="3"/>
      <c r="J23" s="3"/>
      <c r="K23" s="3"/>
      <c r="L23" s="4"/>
      <c r="M23" s="4"/>
      <c r="N23" s="4"/>
      <c r="O23" s="2"/>
      <c r="P23" s="2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17"/>
      <c r="AK23" s="53">
        <v>20</v>
      </c>
      <c r="AL23" s="54">
        <f t="shared" si="3"/>
        <v>0</v>
      </c>
      <c r="AM23" s="53">
        <f t="shared" si="1"/>
        <v>0</v>
      </c>
      <c r="AN23" s="139"/>
      <c r="AO23" s="56" t="s">
        <v>40</v>
      </c>
      <c r="AP23" s="56"/>
      <c r="AQ23" s="56"/>
      <c r="AR23" s="56"/>
      <c r="AS23" s="57">
        <f>SUM(AM146,AM156,AM157,AM164,AM166,AM180,AM189,AM192,AM220,AM221)</f>
        <v>0</v>
      </c>
      <c r="AT23" s="137" t="e">
        <f>VLOOKUP(AS23,ng,21)</f>
        <v>#N/A</v>
      </c>
      <c r="AU23" s="137"/>
      <c r="AV23" s="99">
        <f>IF(cns="E",VLOOKUP(AS23,ne,21),IF(cns="K",VLOOKUP(AS23,nk,21),0))</f>
        <v>0</v>
      </c>
      <c r="AW23" s="99">
        <f t="shared" si="2"/>
        <v>0</v>
      </c>
    </row>
    <row r="24" spans="2:49" ht="12.75">
      <c r="B24" s="17"/>
      <c r="C24" s="17"/>
      <c r="D24" s="17"/>
      <c r="E24" s="17"/>
      <c r="F24" s="17"/>
      <c r="G24" s="17"/>
      <c r="H24" s="17"/>
      <c r="I24" s="97" t="s">
        <v>101</v>
      </c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17"/>
      <c r="AB24" s="17"/>
      <c r="AC24" s="17"/>
      <c r="AD24" s="17"/>
      <c r="AE24" s="17"/>
      <c r="AF24" s="17"/>
      <c r="AG24" s="17"/>
      <c r="AK24" s="53">
        <v>21</v>
      </c>
      <c r="AL24" s="54">
        <f t="shared" si="3"/>
        <v>0</v>
      </c>
      <c r="AM24" s="53">
        <f t="shared" si="1"/>
        <v>0</v>
      </c>
      <c r="AN24" s="139"/>
      <c r="AO24" s="56" t="s">
        <v>26</v>
      </c>
      <c r="AP24" s="56"/>
      <c r="AQ24" s="56"/>
      <c r="AR24" s="56"/>
      <c r="AS24" s="57">
        <f>SUM(AM178,AM182,AM183,AM194,AM195,AM197,AM202,AM203,AM205,AM209)</f>
        <v>0</v>
      </c>
      <c r="AT24" s="137" t="e">
        <f>VLOOKUP(AS24,ng,22)</f>
        <v>#N/A</v>
      </c>
      <c r="AU24" s="137"/>
      <c r="AV24" s="99">
        <f>IF(cns="E",VLOOKUP(AS24,ne,22),IF(cns="K",VLOOKUP(AS24,nk,22),0))</f>
        <v>0</v>
      </c>
      <c r="AW24" s="99">
        <f t="shared" si="2"/>
        <v>0</v>
      </c>
    </row>
    <row r="25" spans="1:49" ht="12.75">
      <c r="A25" s="130"/>
      <c r="B25" s="17"/>
      <c r="C25" s="17"/>
      <c r="D25" s="17"/>
      <c r="E25" s="17"/>
      <c r="F25" s="143" t="s">
        <v>66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7"/>
      <c r="AD25" s="17"/>
      <c r="AE25" s="17"/>
      <c r="AF25" s="17"/>
      <c r="AG25" s="17"/>
      <c r="AK25" s="53">
        <v>22</v>
      </c>
      <c r="AL25" s="54">
        <f t="shared" si="3"/>
        <v>0</v>
      </c>
      <c r="AM25" s="53">
        <f t="shared" si="1"/>
        <v>0</v>
      </c>
      <c r="AN25" s="139"/>
      <c r="AO25" s="56" t="s">
        <v>27</v>
      </c>
      <c r="AP25" s="56"/>
      <c r="AQ25" s="56"/>
      <c r="AR25" s="56"/>
      <c r="AS25" s="57">
        <f>SUM(AM171,AM177,AM185,AM193,AM198,AM199,AM211,AM216,AM224,AM231)</f>
        <v>0</v>
      </c>
      <c r="AT25" s="137" t="e">
        <f>VLOOKUP(AS25,ng,23)</f>
        <v>#N/A</v>
      </c>
      <c r="AU25" s="137"/>
      <c r="AV25" s="99">
        <f>IF(cns="E",VLOOKUP(AS25,ne,23),IF(cns="K",VLOOKUP(AS25,nk,23),0))</f>
        <v>0</v>
      </c>
      <c r="AW25" s="99">
        <f t="shared" si="2"/>
        <v>0</v>
      </c>
    </row>
    <row r="26" spans="1:49" ht="12.75">
      <c r="A26" s="130"/>
      <c r="B26" s="17"/>
      <c r="C26" s="17"/>
      <c r="D26" s="17"/>
      <c r="E26" s="17"/>
      <c r="F26" s="132" t="s">
        <v>67</v>
      </c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7"/>
      <c r="AD26" s="17"/>
      <c r="AE26" s="17"/>
      <c r="AF26" s="17"/>
      <c r="AG26" s="17"/>
      <c r="AK26" s="53">
        <v>23</v>
      </c>
      <c r="AL26" s="54">
        <f t="shared" si="3"/>
        <v>0</v>
      </c>
      <c r="AM26" s="53">
        <f t="shared" si="1"/>
        <v>0</v>
      </c>
      <c r="AN26" s="139"/>
      <c r="AO26" s="56" t="s">
        <v>28</v>
      </c>
      <c r="AP26" s="56"/>
      <c r="AQ26" s="56"/>
      <c r="AR26" s="56"/>
      <c r="AS26" s="57">
        <f>SUM(AM147,AM149,AM155,AM163,AM172,AM175,AM184,AM223,AM226,AM230)</f>
        <v>0</v>
      </c>
      <c r="AT26" s="137" t="e">
        <f>VLOOKUP(AS26,ng,24)</f>
        <v>#N/A</v>
      </c>
      <c r="AU26" s="137"/>
      <c r="AV26" s="99">
        <f>IF(cns="E",VLOOKUP(AS26,ne,24),IF(cns="K",VLOOKUP(AS26,nk,24),0))</f>
        <v>0</v>
      </c>
      <c r="AW26" s="99">
        <f t="shared" si="2"/>
        <v>0</v>
      </c>
    </row>
    <row r="27" spans="2:49" ht="14.2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K27" s="53">
        <v>24</v>
      </c>
      <c r="AL27" s="54">
        <f t="shared" si="3"/>
        <v>0</v>
      </c>
      <c r="AM27" s="53">
        <f t="shared" si="1"/>
        <v>0</v>
      </c>
      <c r="AN27" s="53"/>
      <c r="AO27" s="157"/>
      <c r="AP27" s="157"/>
      <c r="AQ27" s="157"/>
      <c r="AR27" s="157"/>
      <c r="AS27" s="59"/>
      <c r="AT27" s="158"/>
      <c r="AU27" s="158"/>
      <c r="AV27" s="159"/>
      <c r="AW27" s="159"/>
    </row>
    <row r="28" spans="37:49" ht="14.25">
      <c r="AK28" s="53">
        <v>25</v>
      </c>
      <c r="AL28" s="54">
        <f t="shared" si="3"/>
        <v>0</v>
      </c>
      <c r="AM28" s="53">
        <f t="shared" si="1"/>
        <v>0</v>
      </c>
      <c r="AN28" s="53"/>
      <c r="AO28" s="157"/>
      <c r="AP28" s="157"/>
      <c r="AQ28" s="157"/>
      <c r="AR28" s="157"/>
      <c r="AS28" s="59"/>
      <c r="AT28" s="158"/>
      <c r="AU28" s="158"/>
      <c r="AV28" s="159"/>
      <c r="AW28" s="159"/>
    </row>
    <row r="29" spans="37:49" ht="12.75">
      <c r="AK29" s="53">
        <v>26</v>
      </c>
      <c r="AL29" s="54">
        <f t="shared" si="3"/>
        <v>0</v>
      </c>
      <c r="AM29" s="53">
        <f t="shared" si="1"/>
        <v>0</v>
      </c>
      <c r="AN29" s="53"/>
      <c r="AO29" s="60"/>
      <c r="AP29" s="60"/>
      <c r="AQ29" s="60"/>
      <c r="AR29" s="60"/>
      <c r="AS29" s="60"/>
      <c r="AT29" s="60"/>
      <c r="AU29" s="60"/>
      <c r="AV29" s="60"/>
      <c r="AW29" s="60"/>
    </row>
    <row r="30" spans="37:49" ht="12.75">
      <c r="AK30" s="53">
        <v>27</v>
      </c>
      <c r="AL30" s="54">
        <f t="shared" si="3"/>
        <v>0</v>
      </c>
      <c r="AM30" s="53">
        <f t="shared" si="1"/>
        <v>0</v>
      </c>
      <c r="AN30" s="53"/>
      <c r="AO30" s="60"/>
      <c r="AP30" s="60"/>
      <c r="AQ30" s="60"/>
      <c r="AR30" s="60"/>
      <c r="AS30" s="60"/>
      <c r="AT30" s="60"/>
      <c r="AU30" s="60"/>
      <c r="AV30" s="60"/>
      <c r="AW30" s="60"/>
    </row>
    <row r="31" spans="37:49" ht="12.75">
      <c r="AK31" s="53">
        <v>28</v>
      </c>
      <c r="AL31" s="54">
        <f t="shared" si="3"/>
        <v>0</v>
      </c>
      <c r="AM31" s="53">
        <f t="shared" si="1"/>
        <v>0</v>
      </c>
      <c r="AN31" s="53"/>
      <c r="AO31" s="60"/>
      <c r="AP31" s="60"/>
      <c r="AQ31" s="60"/>
      <c r="AR31" s="60"/>
      <c r="AS31" s="60"/>
      <c r="AT31" s="60"/>
      <c r="AU31" s="60"/>
      <c r="AV31" s="60"/>
      <c r="AW31" s="60"/>
    </row>
    <row r="32" spans="37:49" ht="12.75">
      <c r="AK32" s="53">
        <v>29</v>
      </c>
      <c r="AL32" s="54">
        <f t="shared" si="3"/>
        <v>0</v>
      </c>
      <c r="AM32" s="53">
        <f t="shared" si="1"/>
        <v>0</v>
      </c>
      <c r="AN32" s="53"/>
      <c r="AO32" s="60"/>
      <c r="AP32" s="60"/>
      <c r="AQ32" s="60"/>
      <c r="AR32" s="60"/>
      <c r="AS32" s="60"/>
      <c r="AT32" s="60"/>
      <c r="AU32" s="60"/>
      <c r="AV32" s="60"/>
      <c r="AW32" s="60"/>
    </row>
    <row r="33" spans="37:49" ht="12.75">
      <c r="AK33" s="53">
        <v>30</v>
      </c>
      <c r="AL33" s="54">
        <f t="shared" si="3"/>
        <v>0</v>
      </c>
      <c r="AM33" s="53">
        <f t="shared" si="1"/>
        <v>0</v>
      </c>
      <c r="AN33" s="53"/>
      <c r="AO33" s="60"/>
      <c r="AP33" s="60"/>
      <c r="AQ33" s="60"/>
      <c r="AR33" s="60"/>
      <c r="AS33" s="60"/>
      <c r="AT33" s="60"/>
      <c r="AU33" s="60"/>
      <c r="AV33" s="60"/>
      <c r="AW33" s="60"/>
    </row>
    <row r="34" spans="37:49" ht="12.75">
      <c r="AK34" s="53">
        <v>31</v>
      </c>
      <c r="AL34" s="54">
        <f>H4</f>
        <v>0</v>
      </c>
      <c r="AM34" s="53">
        <f t="shared" si="1"/>
        <v>0</v>
      </c>
      <c r="AN34" s="53"/>
      <c r="AO34" s="60"/>
      <c r="AP34" s="60"/>
      <c r="AQ34" s="60"/>
      <c r="AR34" s="60"/>
      <c r="AS34" s="60"/>
      <c r="AT34" s="60"/>
      <c r="AU34" s="60"/>
      <c r="AV34" s="60"/>
      <c r="AW34" s="60"/>
    </row>
    <row r="35" spans="37:49" ht="12.75">
      <c r="AK35" s="53">
        <v>32</v>
      </c>
      <c r="AL35" s="54">
        <f aca="true" t="shared" si="4" ref="AL35:AL48">H5</f>
        <v>0</v>
      </c>
      <c r="AM35" s="53">
        <f t="shared" si="1"/>
        <v>0</v>
      </c>
      <c r="AN35" s="53"/>
      <c r="AO35" s="60"/>
      <c r="AP35" s="60"/>
      <c r="AQ35" s="60"/>
      <c r="AR35" s="60"/>
      <c r="AS35" s="60"/>
      <c r="AT35" s="60"/>
      <c r="AU35" s="60"/>
      <c r="AV35" s="60"/>
      <c r="AW35" s="60"/>
    </row>
    <row r="36" spans="37:49" ht="12.75">
      <c r="AK36" s="53">
        <v>33</v>
      </c>
      <c r="AL36" s="54">
        <f t="shared" si="4"/>
        <v>0</v>
      </c>
      <c r="AM36" s="53">
        <f t="shared" si="1"/>
        <v>0</v>
      </c>
      <c r="AN36" s="53"/>
      <c r="AO36" s="60"/>
      <c r="AP36" s="60"/>
      <c r="AQ36" s="60"/>
      <c r="AR36" s="60"/>
      <c r="AS36" s="60"/>
      <c r="AT36" s="60"/>
      <c r="AU36" s="60"/>
      <c r="AV36" s="60"/>
      <c r="AW36" s="60"/>
    </row>
    <row r="37" spans="37:49" ht="12.75">
      <c r="AK37" s="53">
        <v>34</v>
      </c>
      <c r="AL37" s="54">
        <f t="shared" si="4"/>
        <v>0</v>
      </c>
      <c r="AM37" s="53">
        <f t="shared" si="1"/>
        <v>0</v>
      </c>
      <c r="AN37" s="53"/>
      <c r="AO37" s="60"/>
      <c r="AP37" s="60"/>
      <c r="AQ37" s="60"/>
      <c r="AR37" s="60"/>
      <c r="AS37" s="60"/>
      <c r="AT37" s="60"/>
      <c r="AU37" s="60"/>
      <c r="AV37" s="60"/>
      <c r="AW37" s="60"/>
    </row>
    <row r="38" spans="37:49" ht="12.75">
      <c r="AK38" s="53">
        <v>35</v>
      </c>
      <c r="AL38" s="54">
        <f t="shared" si="4"/>
        <v>0</v>
      </c>
      <c r="AM38" s="53">
        <f t="shared" si="1"/>
        <v>0</v>
      </c>
      <c r="AN38" s="53"/>
      <c r="AO38" s="60"/>
      <c r="AP38" s="60"/>
      <c r="AQ38" s="60"/>
      <c r="AR38" s="60"/>
      <c r="AS38" s="60"/>
      <c r="AT38" s="60"/>
      <c r="AU38" s="60"/>
      <c r="AV38" s="60"/>
      <c r="AW38" s="60"/>
    </row>
    <row r="39" spans="37:49" ht="12.75">
      <c r="AK39" s="53">
        <v>36</v>
      </c>
      <c r="AL39" s="54">
        <f t="shared" si="4"/>
        <v>0</v>
      </c>
      <c r="AM39" s="53">
        <f t="shared" si="1"/>
        <v>0</v>
      </c>
      <c r="AN39" s="53"/>
      <c r="AO39" s="60"/>
      <c r="AP39" s="60"/>
      <c r="AQ39" s="60"/>
      <c r="AR39" s="60"/>
      <c r="AS39" s="60"/>
      <c r="AT39" s="60"/>
      <c r="AU39" s="60"/>
      <c r="AV39" s="60"/>
      <c r="AW39" s="60"/>
    </row>
    <row r="40" spans="1:49" ht="12.75">
      <c r="A40" s="91" t="s">
        <v>54</v>
      </c>
      <c r="B40" s="91">
        <f>COUNTIF(C4:AF19,"A")</f>
        <v>0</v>
      </c>
      <c r="C40" s="90"/>
      <c r="D40" s="90"/>
      <c r="E40" s="90"/>
      <c r="AK40" s="53">
        <v>37</v>
      </c>
      <c r="AL40" s="54">
        <f t="shared" si="4"/>
        <v>0</v>
      </c>
      <c r="AM40" s="53">
        <f t="shared" si="1"/>
        <v>0</v>
      </c>
      <c r="AN40" s="53"/>
      <c r="AO40" s="60"/>
      <c r="AP40" s="60"/>
      <c r="AQ40" s="60"/>
      <c r="AR40" s="60"/>
      <c r="AS40" s="60"/>
      <c r="AT40" s="60"/>
      <c r="AU40" s="60"/>
      <c r="AV40" s="60"/>
      <c r="AW40" s="60"/>
    </row>
    <row r="41" spans="1:40" ht="12.75">
      <c r="A41" s="91" t="s">
        <v>57</v>
      </c>
      <c r="B41" s="91">
        <f>COUNTIF(C4:AF19,"B")</f>
        <v>0</v>
      </c>
      <c r="C41" s="90"/>
      <c r="D41" s="90"/>
      <c r="E41" s="90"/>
      <c r="AK41" s="53">
        <v>38</v>
      </c>
      <c r="AL41" s="54">
        <f t="shared" si="4"/>
        <v>0</v>
      </c>
      <c r="AM41" s="53">
        <f t="shared" si="1"/>
        <v>0</v>
      </c>
      <c r="AN41" s="53"/>
    </row>
    <row r="42" spans="1:40" ht="12.75">
      <c r="A42" s="91" t="s">
        <v>55</v>
      </c>
      <c r="B42" s="91">
        <f>COUNTIF(C4:AF19,"C")</f>
        <v>0</v>
      </c>
      <c r="C42" s="90"/>
      <c r="D42" s="90"/>
      <c r="E42" s="90"/>
      <c r="AK42" s="53">
        <v>39</v>
      </c>
      <c r="AL42" s="54">
        <f t="shared" si="4"/>
        <v>0</v>
      </c>
      <c r="AM42" s="53">
        <f t="shared" si="1"/>
        <v>0</v>
      </c>
      <c r="AN42" s="53"/>
    </row>
    <row r="43" spans="1:40" ht="12.75">
      <c r="A43" s="91" t="s">
        <v>56</v>
      </c>
      <c r="B43" s="91">
        <f>COUNTIF(C4:AF19,"D")</f>
        <v>0</v>
      </c>
      <c r="C43" s="90"/>
      <c r="D43" s="90"/>
      <c r="E43" s="90"/>
      <c r="AK43" s="53">
        <v>40</v>
      </c>
      <c r="AL43" s="54">
        <f t="shared" si="4"/>
        <v>0</v>
      </c>
      <c r="AM43" s="53">
        <f t="shared" si="1"/>
        <v>0</v>
      </c>
      <c r="AN43" s="53"/>
    </row>
    <row r="44" spans="1:40" ht="12.75">
      <c r="A44" s="91" t="s">
        <v>93</v>
      </c>
      <c r="B44" s="91">
        <f>SUM(B40:B43)</f>
        <v>0</v>
      </c>
      <c r="C44" s="90"/>
      <c r="D44" s="90"/>
      <c r="E44" s="90"/>
      <c r="AK44" s="53">
        <v>41</v>
      </c>
      <c r="AL44" s="54">
        <f t="shared" si="4"/>
        <v>0</v>
      </c>
      <c r="AM44" s="53">
        <f t="shared" si="1"/>
        <v>0</v>
      </c>
      <c r="AN44" s="53"/>
    </row>
    <row r="45" spans="1:40" ht="12.75">
      <c r="A45" s="91" t="s">
        <v>95</v>
      </c>
      <c r="B45" s="91" t="str">
        <f>IF(B44&lt;230,"EKSİK VERİ",0)</f>
        <v>EKSİK VERİ</v>
      </c>
      <c r="C45" s="90"/>
      <c r="D45" s="90"/>
      <c r="E45" s="90"/>
      <c r="AK45" s="53">
        <v>42</v>
      </c>
      <c r="AL45" s="54">
        <f t="shared" si="4"/>
        <v>0</v>
      </c>
      <c r="AM45" s="53">
        <f t="shared" si="1"/>
        <v>0</v>
      </c>
      <c r="AN45" s="53"/>
    </row>
    <row r="46" spans="1:40" ht="12.75">
      <c r="A46" s="91" t="s">
        <v>94</v>
      </c>
      <c r="B46" s="91">
        <f>(COUNTBLANK(C4:AF19))-20</f>
        <v>230</v>
      </c>
      <c r="C46" s="90"/>
      <c r="D46" s="90"/>
      <c r="E46" s="90"/>
      <c r="AK46" s="53">
        <v>43</v>
      </c>
      <c r="AL46" s="54">
        <f t="shared" si="4"/>
        <v>0</v>
      </c>
      <c r="AM46" s="53">
        <f t="shared" si="1"/>
        <v>0</v>
      </c>
      <c r="AN46" s="53"/>
    </row>
    <row r="47" spans="1:40" ht="12.75">
      <c r="A47" s="91"/>
      <c r="B47" s="91">
        <f>IF(B46=0,230,0)</f>
        <v>0</v>
      </c>
      <c r="C47" s="90"/>
      <c r="D47" s="90"/>
      <c r="E47" s="90"/>
      <c r="AK47" s="53">
        <v>44</v>
      </c>
      <c r="AL47" s="54">
        <f t="shared" si="4"/>
        <v>0</v>
      </c>
      <c r="AM47" s="53">
        <f t="shared" si="1"/>
        <v>0</v>
      </c>
      <c r="AN47" s="53"/>
    </row>
    <row r="48" spans="1:40" ht="12.75">
      <c r="A48" s="92" t="s">
        <v>96</v>
      </c>
      <c r="B48" s="92">
        <f>IF(B44=B47,1,0)</f>
        <v>1</v>
      </c>
      <c r="C48" s="135"/>
      <c r="D48" s="135"/>
      <c r="E48" s="135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AK48" s="53">
        <v>45</v>
      </c>
      <c r="AL48" s="54">
        <f t="shared" si="4"/>
        <v>0</v>
      </c>
      <c r="AM48" s="53">
        <f t="shared" si="1"/>
        <v>0</v>
      </c>
      <c r="AN48" s="53"/>
    </row>
    <row r="49" spans="1:40" ht="12.75">
      <c r="A49" s="87"/>
      <c r="B49" s="87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AK49" s="53">
        <v>46</v>
      </c>
      <c r="AL49" s="54">
        <f>J4</f>
        <v>0</v>
      </c>
      <c r="AM49" s="53">
        <f t="shared" si="1"/>
        <v>0</v>
      </c>
      <c r="AN49" s="53"/>
    </row>
    <row r="50" spans="1:40" ht="12.75">
      <c r="A50" s="136"/>
      <c r="B50" s="136"/>
      <c r="C50" s="88"/>
      <c r="D50" s="89"/>
      <c r="E50" s="89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AK50" s="53">
        <v>47</v>
      </c>
      <c r="AL50" s="54">
        <f aca="true" t="shared" si="5" ref="AL50:AL63">J5</f>
        <v>0</v>
      </c>
      <c r="AM50" s="53">
        <f t="shared" si="1"/>
        <v>0</v>
      </c>
      <c r="AN50" s="53"/>
    </row>
    <row r="51" spans="1:40" ht="12.75">
      <c r="A51" s="134"/>
      <c r="B51" s="134"/>
      <c r="C51" s="36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AK51" s="53">
        <v>48</v>
      </c>
      <c r="AL51" s="54">
        <f t="shared" si="5"/>
        <v>0</v>
      </c>
      <c r="AM51" s="53">
        <f t="shared" si="1"/>
        <v>0</v>
      </c>
      <c r="AN51" s="53"/>
    </row>
    <row r="52" spans="37:40" ht="12.75">
      <c r="AK52" s="53">
        <v>49</v>
      </c>
      <c r="AL52" s="54">
        <f t="shared" si="5"/>
        <v>0</v>
      </c>
      <c r="AM52" s="53">
        <f t="shared" si="1"/>
        <v>0</v>
      </c>
      <c r="AN52" s="53"/>
    </row>
    <row r="53" spans="37:40" ht="12.75">
      <c r="AK53" s="53">
        <v>50</v>
      </c>
      <c r="AL53" s="54">
        <f t="shared" si="5"/>
        <v>0</v>
      </c>
      <c r="AM53" s="53">
        <f t="shared" si="1"/>
        <v>0</v>
      </c>
      <c r="AN53" s="53"/>
    </row>
    <row r="54" spans="37:40" ht="12.75">
      <c r="AK54" s="53">
        <v>51</v>
      </c>
      <c r="AL54" s="54">
        <f t="shared" si="5"/>
        <v>0</v>
      </c>
      <c r="AM54" s="53">
        <f t="shared" si="1"/>
        <v>0</v>
      </c>
      <c r="AN54" s="53"/>
    </row>
    <row r="55" spans="37:40" ht="12.75">
      <c r="AK55" s="53">
        <v>52</v>
      </c>
      <c r="AL55" s="54">
        <f t="shared" si="5"/>
        <v>0</v>
      </c>
      <c r="AM55" s="53">
        <f t="shared" si="1"/>
        <v>0</v>
      </c>
      <c r="AN55" s="53"/>
    </row>
    <row r="56" spans="37:40" ht="12.75">
      <c r="AK56" s="53">
        <v>53</v>
      </c>
      <c r="AL56" s="54">
        <f t="shared" si="5"/>
        <v>0</v>
      </c>
      <c r="AM56" s="53">
        <f t="shared" si="1"/>
        <v>0</v>
      </c>
      <c r="AN56" s="53"/>
    </row>
    <row r="57" spans="37:40" ht="12.75">
      <c r="AK57" s="53">
        <v>54</v>
      </c>
      <c r="AL57" s="54">
        <f t="shared" si="5"/>
        <v>0</v>
      </c>
      <c r="AM57" s="53">
        <f t="shared" si="1"/>
        <v>0</v>
      </c>
      <c r="AN57" s="53"/>
    </row>
    <row r="58" spans="37:40" ht="12.75">
      <c r="AK58" s="53">
        <v>55</v>
      </c>
      <c r="AL58" s="54">
        <f t="shared" si="5"/>
        <v>0</v>
      </c>
      <c r="AM58" s="53">
        <f t="shared" si="1"/>
        <v>0</v>
      </c>
      <c r="AN58" s="53"/>
    </row>
    <row r="59" spans="37:40" ht="12.75">
      <c r="AK59" s="53">
        <v>56</v>
      </c>
      <c r="AL59" s="54">
        <f t="shared" si="5"/>
        <v>0</v>
      </c>
      <c r="AM59" s="53">
        <f t="shared" si="1"/>
        <v>0</v>
      </c>
      <c r="AN59" s="53"/>
    </row>
    <row r="60" spans="37:40" ht="12.75">
      <c r="AK60" s="53">
        <v>57</v>
      </c>
      <c r="AL60" s="54">
        <f t="shared" si="5"/>
        <v>0</v>
      </c>
      <c r="AM60" s="53">
        <f t="shared" si="1"/>
        <v>0</v>
      </c>
      <c r="AN60" s="53"/>
    </row>
    <row r="61" spans="37:40" ht="12.75">
      <c r="AK61" s="53">
        <v>58</v>
      </c>
      <c r="AL61" s="54">
        <f t="shared" si="5"/>
        <v>0</v>
      </c>
      <c r="AM61" s="53">
        <f t="shared" si="1"/>
        <v>0</v>
      </c>
      <c r="AN61" s="53"/>
    </row>
    <row r="62" spans="37:40" ht="12.75">
      <c r="AK62" s="53">
        <v>59</v>
      </c>
      <c r="AL62" s="54">
        <f t="shared" si="5"/>
        <v>0</v>
      </c>
      <c r="AM62" s="53">
        <f t="shared" si="1"/>
        <v>0</v>
      </c>
      <c r="AN62" s="53"/>
    </row>
    <row r="63" spans="37:40" ht="12.75">
      <c r="AK63" s="53">
        <v>60</v>
      </c>
      <c r="AL63" s="54">
        <f t="shared" si="5"/>
        <v>0</v>
      </c>
      <c r="AM63" s="53">
        <f t="shared" si="1"/>
        <v>0</v>
      </c>
      <c r="AN63" s="53"/>
    </row>
    <row r="64" spans="37:40" ht="12.75">
      <c r="AK64" s="53">
        <v>61</v>
      </c>
      <c r="AL64" s="54">
        <f>L4</f>
        <v>0</v>
      </c>
      <c r="AM64" s="53">
        <f t="shared" si="1"/>
        <v>0</v>
      </c>
      <c r="AN64" s="53"/>
    </row>
    <row r="65" spans="37:40" ht="12.75">
      <c r="AK65" s="53">
        <v>62</v>
      </c>
      <c r="AL65" s="54">
        <f aca="true" t="shared" si="6" ref="AL65:AL78">L5</f>
        <v>0</v>
      </c>
      <c r="AM65" s="53">
        <f t="shared" si="1"/>
        <v>0</v>
      </c>
      <c r="AN65" s="53"/>
    </row>
    <row r="66" spans="37:40" ht="12.75">
      <c r="AK66" s="53">
        <v>63</v>
      </c>
      <c r="AL66" s="54">
        <f t="shared" si="6"/>
        <v>0</v>
      </c>
      <c r="AM66" s="53">
        <f t="shared" si="1"/>
        <v>0</v>
      </c>
      <c r="AN66" s="53"/>
    </row>
    <row r="67" spans="37:40" ht="12.75">
      <c r="AK67" s="53">
        <v>64</v>
      </c>
      <c r="AL67" s="54">
        <f t="shared" si="6"/>
        <v>0</v>
      </c>
      <c r="AM67" s="53">
        <f t="shared" si="1"/>
        <v>0</v>
      </c>
      <c r="AN67" s="53"/>
    </row>
    <row r="68" spans="37:40" ht="12.75">
      <c r="AK68" s="53">
        <v>65</v>
      </c>
      <c r="AL68" s="54">
        <f t="shared" si="6"/>
        <v>0</v>
      </c>
      <c r="AM68" s="53">
        <f t="shared" si="1"/>
        <v>0</v>
      </c>
      <c r="AN68" s="53"/>
    </row>
    <row r="69" spans="37:40" ht="12.75">
      <c r="AK69" s="53">
        <v>66</v>
      </c>
      <c r="AL69" s="54">
        <f t="shared" si="6"/>
        <v>0</v>
      </c>
      <c r="AM69" s="53">
        <f aca="true" t="shared" si="7" ref="AM69:AM132">IF(AL69="A",1,IF(AL69="B",2,IF(AL69="C",3,IF(AL69="D",4,0))))</f>
        <v>0</v>
      </c>
      <c r="AN69" s="53"/>
    </row>
    <row r="70" spans="37:40" ht="12.75">
      <c r="AK70" s="53">
        <v>67</v>
      </c>
      <c r="AL70" s="54">
        <f t="shared" si="6"/>
        <v>0</v>
      </c>
      <c r="AM70" s="53">
        <f t="shared" si="7"/>
        <v>0</v>
      </c>
      <c r="AN70" s="53"/>
    </row>
    <row r="71" spans="37:40" ht="12.75">
      <c r="AK71" s="53">
        <v>68</v>
      </c>
      <c r="AL71" s="54">
        <f t="shared" si="6"/>
        <v>0</v>
      </c>
      <c r="AM71" s="53">
        <f t="shared" si="7"/>
        <v>0</v>
      </c>
      <c r="AN71" s="53"/>
    </row>
    <row r="72" spans="37:40" ht="12.75">
      <c r="AK72" s="53">
        <v>69</v>
      </c>
      <c r="AL72" s="54">
        <f t="shared" si="6"/>
        <v>0</v>
      </c>
      <c r="AM72" s="53">
        <f t="shared" si="7"/>
        <v>0</v>
      </c>
      <c r="AN72" s="53"/>
    </row>
    <row r="73" spans="37:40" ht="12.75">
      <c r="AK73" s="53">
        <v>70</v>
      </c>
      <c r="AL73" s="54">
        <f t="shared" si="6"/>
        <v>0</v>
      </c>
      <c r="AM73" s="53">
        <f t="shared" si="7"/>
        <v>0</v>
      </c>
      <c r="AN73" s="53"/>
    </row>
    <row r="74" spans="37:40" ht="12.75">
      <c r="AK74" s="53">
        <v>71</v>
      </c>
      <c r="AL74" s="54">
        <f t="shared" si="6"/>
        <v>0</v>
      </c>
      <c r="AM74" s="53">
        <f t="shared" si="7"/>
        <v>0</v>
      </c>
      <c r="AN74" s="53"/>
    </row>
    <row r="75" spans="37:40" ht="12.75">
      <c r="AK75" s="53">
        <v>72</v>
      </c>
      <c r="AL75" s="54">
        <f t="shared" si="6"/>
        <v>0</v>
      </c>
      <c r="AM75" s="53">
        <f t="shared" si="7"/>
        <v>0</v>
      </c>
      <c r="AN75" s="53"/>
    </row>
    <row r="76" spans="37:40" ht="12.75">
      <c r="AK76" s="53">
        <v>73</v>
      </c>
      <c r="AL76" s="54">
        <f t="shared" si="6"/>
        <v>0</v>
      </c>
      <c r="AM76" s="53">
        <f t="shared" si="7"/>
        <v>0</v>
      </c>
      <c r="AN76" s="53"/>
    </row>
    <row r="77" spans="37:40" ht="12.75">
      <c r="AK77" s="53">
        <v>74</v>
      </c>
      <c r="AL77" s="54">
        <f t="shared" si="6"/>
        <v>0</v>
      </c>
      <c r="AM77" s="53">
        <f t="shared" si="7"/>
        <v>0</v>
      </c>
      <c r="AN77" s="53"/>
    </row>
    <row r="78" spans="37:40" ht="12.75">
      <c r="AK78" s="53">
        <v>75</v>
      </c>
      <c r="AL78" s="54">
        <f t="shared" si="6"/>
        <v>0</v>
      </c>
      <c r="AM78" s="53">
        <f t="shared" si="7"/>
        <v>0</v>
      </c>
      <c r="AN78" s="53"/>
    </row>
    <row r="79" spans="37:40" ht="12.75">
      <c r="AK79" s="53">
        <v>76</v>
      </c>
      <c r="AL79" s="54">
        <f>N4</f>
        <v>0</v>
      </c>
      <c r="AM79" s="53">
        <f t="shared" si="7"/>
        <v>0</v>
      </c>
      <c r="AN79" s="53"/>
    </row>
    <row r="80" spans="37:40" ht="12.75">
      <c r="AK80" s="53">
        <v>77</v>
      </c>
      <c r="AL80" s="54">
        <f aca="true" t="shared" si="8" ref="AL80:AL93">N5</f>
        <v>0</v>
      </c>
      <c r="AM80" s="53">
        <f t="shared" si="7"/>
        <v>0</v>
      </c>
      <c r="AN80" s="53"/>
    </row>
    <row r="81" spans="37:40" ht="12.75">
      <c r="AK81" s="53">
        <v>78</v>
      </c>
      <c r="AL81" s="54">
        <f t="shared" si="8"/>
        <v>0</v>
      </c>
      <c r="AM81" s="53">
        <f t="shared" si="7"/>
        <v>0</v>
      </c>
      <c r="AN81" s="53"/>
    </row>
    <row r="82" spans="37:40" ht="12.75">
      <c r="AK82" s="53">
        <v>79</v>
      </c>
      <c r="AL82" s="54">
        <f t="shared" si="8"/>
        <v>0</v>
      </c>
      <c r="AM82" s="53">
        <f t="shared" si="7"/>
        <v>0</v>
      </c>
      <c r="AN82" s="53"/>
    </row>
    <row r="83" spans="37:40" ht="12.75">
      <c r="AK83" s="53">
        <v>80</v>
      </c>
      <c r="AL83" s="54">
        <f t="shared" si="8"/>
        <v>0</v>
      </c>
      <c r="AM83" s="53">
        <f t="shared" si="7"/>
        <v>0</v>
      </c>
      <c r="AN83" s="53"/>
    </row>
    <row r="84" spans="37:40" ht="12.75">
      <c r="AK84" s="53">
        <v>81</v>
      </c>
      <c r="AL84" s="54">
        <f t="shared" si="8"/>
        <v>0</v>
      </c>
      <c r="AM84" s="53">
        <f t="shared" si="7"/>
        <v>0</v>
      </c>
      <c r="AN84" s="53"/>
    </row>
    <row r="85" spans="37:40" ht="12.75">
      <c r="AK85" s="53">
        <v>82</v>
      </c>
      <c r="AL85" s="54">
        <f t="shared" si="8"/>
        <v>0</v>
      </c>
      <c r="AM85" s="53">
        <f t="shared" si="7"/>
        <v>0</v>
      </c>
      <c r="AN85" s="53"/>
    </row>
    <row r="86" spans="37:40" ht="12.75">
      <c r="AK86" s="53">
        <v>83</v>
      </c>
      <c r="AL86" s="54">
        <f t="shared" si="8"/>
        <v>0</v>
      </c>
      <c r="AM86" s="53">
        <f t="shared" si="7"/>
        <v>0</v>
      </c>
      <c r="AN86" s="53"/>
    </row>
    <row r="87" spans="37:40" ht="12.75">
      <c r="AK87" s="53">
        <v>84</v>
      </c>
      <c r="AL87" s="54">
        <f t="shared" si="8"/>
        <v>0</v>
      </c>
      <c r="AM87" s="53">
        <f t="shared" si="7"/>
        <v>0</v>
      </c>
      <c r="AN87" s="53"/>
    </row>
    <row r="88" spans="37:40" ht="12.75">
      <c r="AK88" s="53">
        <v>85</v>
      </c>
      <c r="AL88" s="54">
        <f t="shared" si="8"/>
        <v>0</v>
      </c>
      <c r="AM88" s="53">
        <f t="shared" si="7"/>
        <v>0</v>
      </c>
      <c r="AN88" s="53"/>
    </row>
    <row r="89" spans="37:40" ht="12.75">
      <c r="AK89" s="53">
        <v>86</v>
      </c>
      <c r="AL89" s="54">
        <f t="shared" si="8"/>
        <v>0</v>
      </c>
      <c r="AM89" s="53">
        <f t="shared" si="7"/>
        <v>0</v>
      </c>
      <c r="AN89" s="53"/>
    </row>
    <row r="90" spans="37:40" ht="12.75">
      <c r="AK90" s="53">
        <v>87</v>
      </c>
      <c r="AL90" s="54">
        <f t="shared" si="8"/>
        <v>0</v>
      </c>
      <c r="AM90" s="53">
        <f t="shared" si="7"/>
        <v>0</v>
      </c>
      <c r="AN90" s="53"/>
    </row>
    <row r="91" spans="37:40" ht="12.75">
      <c r="AK91" s="53">
        <v>88</v>
      </c>
      <c r="AL91" s="54">
        <f t="shared" si="8"/>
        <v>0</v>
      </c>
      <c r="AM91" s="53">
        <f t="shared" si="7"/>
        <v>0</v>
      </c>
      <c r="AN91" s="53"/>
    </row>
    <row r="92" spans="37:40" ht="12.75">
      <c r="AK92" s="53">
        <v>89</v>
      </c>
      <c r="AL92" s="54">
        <f t="shared" si="8"/>
        <v>0</v>
      </c>
      <c r="AM92" s="53">
        <f t="shared" si="7"/>
        <v>0</v>
      </c>
      <c r="AN92" s="53"/>
    </row>
    <row r="93" spans="37:40" ht="12.75">
      <c r="AK93" s="53">
        <v>90</v>
      </c>
      <c r="AL93" s="54">
        <f t="shared" si="8"/>
        <v>0</v>
      </c>
      <c r="AM93" s="53">
        <f t="shared" si="7"/>
        <v>0</v>
      </c>
      <c r="AN93" s="53"/>
    </row>
    <row r="94" spans="37:40" ht="12.75">
      <c r="AK94" s="53">
        <v>91</v>
      </c>
      <c r="AL94" s="54">
        <f>P4</f>
        <v>0</v>
      </c>
      <c r="AM94" s="53">
        <f t="shared" si="7"/>
        <v>0</v>
      </c>
      <c r="AN94" s="53"/>
    </row>
    <row r="95" spans="37:40" ht="12.75">
      <c r="AK95" s="53">
        <v>92</v>
      </c>
      <c r="AL95" s="54">
        <f aca="true" t="shared" si="9" ref="AL95:AL108">P5</f>
        <v>0</v>
      </c>
      <c r="AM95" s="53">
        <f t="shared" si="7"/>
        <v>0</v>
      </c>
      <c r="AN95" s="53"/>
    </row>
    <row r="96" spans="37:40" ht="12.75">
      <c r="AK96" s="53">
        <v>93</v>
      </c>
      <c r="AL96" s="54">
        <f t="shared" si="9"/>
        <v>0</v>
      </c>
      <c r="AM96" s="53">
        <f t="shared" si="7"/>
        <v>0</v>
      </c>
      <c r="AN96" s="53"/>
    </row>
    <row r="97" spans="37:40" ht="12.75">
      <c r="AK97" s="53">
        <v>94</v>
      </c>
      <c r="AL97" s="54">
        <f t="shared" si="9"/>
        <v>0</v>
      </c>
      <c r="AM97" s="53">
        <f t="shared" si="7"/>
        <v>0</v>
      </c>
      <c r="AN97" s="53"/>
    </row>
    <row r="98" spans="37:40" ht="12.75">
      <c r="AK98" s="53">
        <v>95</v>
      </c>
      <c r="AL98" s="54">
        <f t="shared" si="9"/>
        <v>0</v>
      </c>
      <c r="AM98" s="53">
        <f t="shared" si="7"/>
        <v>0</v>
      </c>
      <c r="AN98" s="53"/>
    </row>
    <row r="99" spans="37:40" ht="12.75">
      <c r="AK99" s="53">
        <v>96</v>
      </c>
      <c r="AL99" s="54">
        <f t="shared" si="9"/>
        <v>0</v>
      </c>
      <c r="AM99" s="53">
        <f t="shared" si="7"/>
        <v>0</v>
      </c>
      <c r="AN99" s="53"/>
    </row>
    <row r="100" spans="37:40" ht="12.75">
      <c r="AK100" s="53">
        <v>97</v>
      </c>
      <c r="AL100" s="54">
        <f t="shared" si="9"/>
        <v>0</v>
      </c>
      <c r="AM100" s="53">
        <f t="shared" si="7"/>
        <v>0</v>
      </c>
      <c r="AN100" s="53"/>
    </row>
    <row r="101" spans="37:40" ht="12.75">
      <c r="AK101" s="53">
        <v>98</v>
      </c>
      <c r="AL101" s="54">
        <f t="shared" si="9"/>
        <v>0</v>
      </c>
      <c r="AM101" s="53">
        <f t="shared" si="7"/>
        <v>0</v>
      </c>
      <c r="AN101" s="53"/>
    </row>
    <row r="102" spans="37:40" ht="12.75">
      <c r="AK102" s="53">
        <v>99</v>
      </c>
      <c r="AL102" s="54">
        <f t="shared" si="9"/>
        <v>0</v>
      </c>
      <c r="AM102" s="53">
        <f t="shared" si="7"/>
        <v>0</v>
      </c>
      <c r="AN102" s="53"/>
    </row>
    <row r="103" spans="37:40" ht="12.75">
      <c r="AK103" s="53">
        <v>100</v>
      </c>
      <c r="AL103" s="54">
        <f t="shared" si="9"/>
        <v>0</v>
      </c>
      <c r="AM103" s="53">
        <f t="shared" si="7"/>
        <v>0</v>
      </c>
      <c r="AN103" s="53"/>
    </row>
    <row r="104" spans="37:40" ht="12.75">
      <c r="AK104" s="53">
        <v>101</v>
      </c>
      <c r="AL104" s="54">
        <f t="shared" si="9"/>
        <v>0</v>
      </c>
      <c r="AM104" s="53">
        <f t="shared" si="7"/>
        <v>0</v>
      </c>
      <c r="AN104" s="53"/>
    </row>
    <row r="105" spans="37:40" ht="12.75">
      <c r="AK105" s="53">
        <v>102</v>
      </c>
      <c r="AL105" s="54">
        <f t="shared" si="9"/>
        <v>0</v>
      </c>
      <c r="AM105" s="53">
        <f t="shared" si="7"/>
        <v>0</v>
      </c>
      <c r="AN105" s="53"/>
    </row>
    <row r="106" spans="37:40" ht="12.75">
      <c r="AK106" s="53">
        <v>103</v>
      </c>
      <c r="AL106" s="54">
        <f t="shared" si="9"/>
        <v>0</v>
      </c>
      <c r="AM106" s="53">
        <f t="shared" si="7"/>
        <v>0</v>
      </c>
      <c r="AN106" s="53"/>
    </row>
    <row r="107" spans="37:40" ht="12.75">
      <c r="AK107" s="53">
        <v>104</v>
      </c>
      <c r="AL107" s="54">
        <f t="shared" si="9"/>
        <v>0</v>
      </c>
      <c r="AM107" s="53">
        <f t="shared" si="7"/>
        <v>0</v>
      </c>
      <c r="AN107" s="53"/>
    </row>
    <row r="108" spans="37:40" ht="12.75">
      <c r="AK108" s="53">
        <v>105</v>
      </c>
      <c r="AL108" s="54">
        <f t="shared" si="9"/>
        <v>0</v>
      </c>
      <c r="AM108" s="53">
        <f t="shared" si="7"/>
        <v>0</v>
      </c>
      <c r="AN108" s="53"/>
    </row>
    <row r="109" spans="37:40" ht="12.75">
      <c r="AK109" s="53">
        <v>106</v>
      </c>
      <c r="AL109" s="54">
        <f>R4</f>
        <v>0</v>
      </c>
      <c r="AM109" s="53">
        <f t="shared" si="7"/>
        <v>0</v>
      </c>
      <c r="AN109" s="53"/>
    </row>
    <row r="110" spans="37:40" ht="12.75">
      <c r="AK110" s="53">
        <v>107</v>
      </c>
      <c r="AL110" s="54">
        <f aca="true" t="shared" si="10" ref="AL110:AL123">R5</f>
        <v>0</v>
      </c>
      <c r="AM110" s="53">
        <f t="shared" si="7"/>
        <v>0</v>
      </c>
      <c r="AN110" s="53"/>
    </row>
    <row r="111" spans="37:40" ht="12.75">
      <c r="AK111" s="53">
        <v>108</v>
      </c>
      <c r="AL111" s="54">
        <f t="shared" si="10"/>
        <v>0</v>
      </c>
      <c r="AM111" s="53">
        <f t="shared" si="7"/>
        <v>0</v>
      </c>
      <c r="AN111" s="53"/>
    </row>
    <row r="112" spans="37:40" ht="12.75">
      <c r="AK112" s="53">
        <v>109</v>
      </c>
      <c r="AL112" s="54">
        <f t="shared" si="10"/>
        <v>0</v>
      </c>
      <c r="AM112" s="53">
        <f t="shared" si="7"/>
        <v>0</v>
      </c>
      <c r="AN112" s="53"/>
    </row>
    <row r="113" spans="37:40" ht="12.75">
      <c r="AK113" s="53">
        <v>110</v>
      </c>
      <c r="AL113" s="54">
        <f t="shared" si="10"/>
        <v>0</v>
      </c>
      <c r="AM113" s="53">
        <f t="shared" si="7"/>
        <v>0</v>
      </c>
      <c r="AN113" s="53"/>
    </row>
    <row r="114" spans="37:40" ht="12.75">
      <c r="AK114" s="53">
        <v>111</v>
      </c>
      <c r="AL114" s="54">
        <f t="shared" si="10"/>
        <v>0</v>
      </c>
      <c r="AM114" s="53">
        <f t="shared" si="7"/>
        <v>0</v>
      </c>
      <c r="AN114" s="53"/>
    </row>
    <row r="115" spans="37:40" ht="12.75">
      <c r="AK115" s="53">
        <v>112</v>
      </c>
      <c r="AL115" s="54">
        <f t="shared" si="10"/>
        <v>0</v>
      </c>
      <c r="AM115" s="53">
        <f t="shared" si="7"/>
        <v>0</v>
      </c>
      <c r="AN115" s="53"/>
    </row>
    <row r="116" spans="37:40" ht="12.75">
      <c r="AK116" s="53">
        <v>113</v>
      </c>
      <c r="AL116" s="54">
        <f t="shared" si="10"/>
        <v>0</v>
      </c>
      <c r="AM116" s="53">
        <f t="shared" si="7"/>
        <v>0</v>
      </c>
      <c r="AN116" s="53"/>
    </row>
    <row r="117" spans="37:40" ht="12.75">
      <c r="AK117" s="53">
        <v>114</v>
      </c>
      <c r="AL117" s="54">
        <f t="shared" si="10"/>
        <v>0</v>
      </c>
      <c r="AM117" s="53">
        <f t="shared" si="7"/>
        <v>0</v>
      </c>
      <c r="AN117" s="53"/>
    </row>
    <row r="118" spans="37:40" ht="12.75">
      <c r="AK118" s="53">
        <v>115</v>
      </c>
      <c r="AL118" s="54">
        <f t="shared" si="10"/>
        <v>0</v>
      </c>
      <c r="AM118" s="53">
        <f t="shared" si="7"/>
        <v>0</v>
      </c>
      <c r="AN118" s="53"/>
    </row>
    <row r="119" spans="37:40" ht="12.75">
      <c r="AK119" s="53">
        <v>116</v>
      </c>
      <c r="AL119" s="54">
        <f t="shared" si="10"/>
        <v>0</v>
      </c>
      <c r="AM119" s="53">
        <f t="shared" si="7"/>
        <v>0</v>
      </c>
      <c r="AN119" s="53"/>
    </row>
    <row r="120" spans="37:40" ht="12.75">
      <c r="AK120" s="53">
        <v>117</v>
      </c>
      <c r="AL120" s="54">
        <f t="shared" si="10"/>
        <v>0</v>
      </c>
      <c r="AM120" s="53">
        <f t="shared" si="7"/>
        <v>0</v>
      </c>
      <c r="AN120" s="53"/>
    </row>
    <row r="121" spans="37:40" ht="12.75">
      <c r="AK121" s="53">
        <v>118</v>
      </c>
      <c r="AL121" s="54">
        <f t="shared" si="10"/>
        <v>0</v>
      </c>
      <c r="AM121" s="53">
        <f t="shared" si="7"/>
        <v>0</v>
      </c>
      <c r="AN121" s="53"/>
    </row>
    <row r="122" spans="37:40" ht="12.75">
      <c r="AK122" s="53">
        <v>119</v>
      </c>
      <c r="AL122" s="54">
        <f t="shared" si="10"/>
        <v>0</v>
      </c>
      <c r="AM122" s="53">
        <f t="shared" si="7"/>
        <v>0</v>
      </c>
      <c r="AN122" s="53"/>
    </row>
    <row r="123" spans="37:40" ht="12.75">
      <c r="AK123" s="53">
        <v>120</v>
      </c>
      <c r="AL123" s="54">
        <f t="shared" si="10"/>
        <v>0</v>
      </c>
      <c r="AM123" s="53">
        <f t="shared" si="7"/>
        <v>0</v>
      </c>
      <c r="AN123" s="53"/>
    </row>
    <row r="124" spans="37:40" ht="12.75">
      <c r="AK124" s="53">
        <v>121</v>
      </c>
      <c r="AL124" s="54">
        <f>T4</f>
        <v>0</v>
      </c>
      <c r="AM124" s="53">
        <f t="shared" si="7"/>
        <v>0</v>
      </c>
      <c r="AN124" s="53"/>
    </row>
    <row r="125" spans="37:40" ht="12.75">
      <c r="AK125" s="53">
        <v>122</v>
      </c>
      <c r="AL125" s="54">
        <f aca="true" t="shared" si="11" ref="AL125:AL138">T5</f>
        <v>0</v>
      </c>
      <c r="AM125" s="53">
        <f t="shared" si="7"/>
        <v>0</v>
      </c>
      <c r="AN125" s="53"/>
    </row>
    <row r="126" spans="37:40" ht="12.75">
      <c r="AK126" s="53">
        <v>123</v>
      </c>
      <c r="AL126" s="54">
        <f t="shared" si="11"/>
        <v>0</v>
      </c>
      <c r="AM126" s="53">
        <f t="shared" si="7"/>
        <v>0</v>
      </c>
      <c r="AN126" s="53"/>
    </row>
    <row r="127" spans="37:40" ht="12.75">
      <c r="AK127" s="53">
        <v>124</v>
      </c>
      <c r="AL127" s="54">
        <f t="shared" si="11"/>
        <v>0</v>
      </c>
      <c r="AM127" s="53">
        <f t="shared" si="7"/>
        <v>0</v>
      </c>
      <c r="AN127" s="53"/>
    </row>
    <row r="128" spans="37:40" ht="12.75">
      <c r="AK128" s="53">
        <v>125</v>
      </c>
      <c r="AL128" s="54">
        <f t="shared" si="11"/>
        <v>0</v>
      </c>
      <c r="AM128" s="53">
        <f t="shared" si="7"/>
        <v>0</v>
      </c>
      <c r="AN128" s="53"/>
    </row>
    <row r="129" spans="37:40" ht="12.75">
      <c r="AK129" s="53">
        <v>126</v>
      </c>
      <c r="AL129" s="54">
        <f t="shared" si="11"/>
        <v>0</v>
      </c>
      <c r="AM129" s="53">
        <f t="shared" si="7"/>
        <v>0</v>
      </c>
      <c r="AN129" s="53"/>
    </row>
    <row r="130" spans="37:40" ht="12.75">
      <c r="AK130" s="53">
        <v>127</v>
      </c>
      <c r="AL130" s="54">
        <f t="shared" si="11"/>
        <v>0</v>
      </c>
      <c r="AM130" s="53">
        <f t="shared" si="7"/>
        <v>0</v>
      </c>
      <c r="AN130" s="53"/>
    </row>
    <row r="131" spans="37:40" ht="12.75">
      <c r="AK131" s="53">
        <v>128</v>
      </c>
      <c r="AL131" s="54">
        <f t="shared" si="11"/>
        <v>0</v>
      </c>
      <c r="AM131" s="53">
        <f t="shared" si="7"/>
        <v>0</v>
      </c>
      <c r="AN131" s="53"/>
    </row>
    <row r="132" spans="37:40" ht="12.75">
      <c r="AK132" s="53">
        <v>129</v>
      </c>
      <c r="AL132" s="54">
        <f t="shared" si="11"/>
        <v>0</v>
      </c>
      <c r="AM132" s="53">
        <f t="shared" si="7"/>
        <v>0</v>
      </c>
      <c r="AN132" s="53"/>
    </row>
    <row r="133" spans="37:40" ht="12.75">
      <c r="AK133" s="53">
        <v>130</v>
      </c>
      <c r="AL133" s="54">
        <f t="shared" si="11"/>
        <v>0</v>
      </c>
      <c r="AM133" s="53">
        <f aca="true" t="shared" si="12" ref="AM133:AM196">IF(AL133="A",1,IF(AL133="B",2,IF(AL133="C",3,IF(AL133="D",4,0))))</f>
        <v>0</v>
      </c>
      <c r="AN133" s="53"/>
    </row>
    <row r="134" spans="37:40" ht="12.75">
      <c r="AK134" s="53">
        <v>131</v>
      </c>
      <c r="AL134" s="54">
        <f t="shared" si="11"/>
        <v>0</v>
      </c>
      <c r="AM134" s="53">
        <f t="shared" si="12"/>
        <v>0</v>
      </c>
      <c r="AN134" s="53"/>
    </row>
    <row r="135" spans="37:40" ht="12.75">
      <c r="AK135" s="53">
        <v>132</v>
      </c>
      <c r="AL135" s="54">
        <f t="shared" si="11"/>
        <v>0</v>
      </c>
      <c r="AM135" s="53">
        <f t="shared" si="12"/>
        <v>0</v>
      </c>
      <c r="AN135" s="53"/>
    </row>
    <row r="136" spans="37:40" ht="12.75">
      <c r="AK136" s="53">
        <v>133</v>
      </c>
      <c r="AL136" s="54">
        <f t="shared" si="11"/>
        <v>0</v>
      </c>
      <c r="AM136" s="53">
        <f t="shared" si="12"/>
        <v>0</v>
      </c>
      <c r="AN136" s="53"/>
    </row>
    <row r="137" spans="37:40" ht="12.75">
      <c r="AK137" s="53">
        <v>134</v>
      </c>
      <c r="AL137" s="54">
        <f t="shared" si="11"/>
        <v>0</v>
      </c>
      <c r="AM137" s="53">
        <f t="shared" si="12"/>
        <v>0</v>
      </c>
      <c r="AN137" s="53"/>
    </row>
    <row r="138" spans="37:40" ht="12.75">
      <c r="AK138" s="53">
        <v>135</v>
      </c>
      <c r="AL138" s="54">
        <f t="shared" si="11"/>
        <v>0</v>
      </c>
      <c r="AM138" s="53">
        <f t="shared" si="12"/>
        <v>0</v>
      </c>
      <c r="AN138" s="53"/>
    </row>
    <row r="139" spans="37:40" ht="12.75">
      <c r="AK139" s="53">
        <v>136</v>
      </c>
      <c r="AL139" s="54">
        <f>V4</f>
        <v>0</v>
      </c>
      <c r="AM139" s="53">
        <f t="shared" si="12"/>
        <v>0</v>
      </c>
      <c r="AN139" s="53"/>
    </row>
    <row r="140" spans="37:40" ht="12.75">
      <c r="AK140" s="53">
        <v>137</v>
      </c>
      <c r="AL140" s="54">
        <f aca="true" t="shared" si="13" ref="AL140:AL153">V5</f>
        <v>0</v>
      </c>
      <c r="AM140" s="53">
        <f t="shared" si="12"/>
        <v>0</v>
      </c>
      <c r="AN140" s="53"/>
    </row>
    <row r="141" spans="37:40" ht="12.75">
      <c r="AK141" s="53">
        <v>138</v>
      </c>
      <c r="AL141" s="54">
        <f t="shared" si="13"/>
        <v>0</v>
      </c>
      <c r="AM141" s="53">
        <f t="shared" si="12"/>
        <v>0</v>
      </c>
      <c r="AN141" s="53"/>
    </row>
    <row r="142" spans="37:40" ht="12.75">
      <c r="AK142" s="53">
        <v>139</v>
      </c>
      <c r="AL142" s="54">
        <f t="shared" si="13"/>
        <v>0</v>
      </c>
      <c r="AM142" s="53">
        <f t="shared" si="12"/>
        <v>0</v>
      </c>
      <c r="AN142" s="53"/>
    </row>
    <row r="143" spans="37:40" ht="12.75">
      <c r="AK143" s="53">
        <v>140</v>
      </c>
      <c r="AL143" s="54">
        <f t="shared" si="13"/>
        <v>0</v>
      </c>
      <c r="AM143" s="53">
        <f t="shared" si="12"/>
        <v>0</v>
      </c>
      <c r="AN143" s="53"/>
    </row>
    <row r="144" spans="37:40" ht="12.75">
      <c r="AK144" s="53">
        <v>141</v>
      </c>
      <c r="AL144" s="54">
        <f t="shared" si="13"/>
        <v>0</v>
      </c>
      <c r="AM144" s="53">
        <f t="shared" si="12"/>
        <v>0</v>
      </c>
      <c r="AN144" s="53"/>
    </row>
    <row r="145" spans="37:40" ht="12.75">
      <c r="AK145" s="53">
        <v>142</v>
      </c>
      <c r="AL145" s="54">
        <f t="shared" si="13"/>
        <v>0</v>
      </c>
      <c r="AM145" s="53">
        <f t="shared" si="12"/>
        <v>0</v>
      </c>
      <c r="AN145" s="53"/>
    </row>
    <row r="146" spans="37:40" ht="12.75">
      <c r="AK146" s="53">
        <v>143</v>
      </c>
      <c r="AL146" s="54">
        <f t="shared" si="13"/>
        <v>0</v>
      </c>
      <c r="AM146" s="53">
        <f t="shared" si="12"/>
        <v>0</v>
      </c>
      <c r="AN146" s="53"/>
    </row>
    <row r="147" spans="37:40" ht="12.75">
      <c r="AK147" s="53">
        <v>144</v>
      </c>
      <c r="AL147" s="54">
        <f t="shared" si="13"/>
        <v>0</v>
      </c>
      <c r="AM147" s="53">
        <f t="shared" si="12"/>
        <v>0</v>
      </c>
      <c r="AN147" s="53"/>
    </row>
    <row r="148" spans="37:40" ht="12.75">
      <c r="AK148" s="53">
        <v>145</v>
      </c>
      <c r="AL148" s="54">
        <f t="shared" si="13"/>
        <v>0</v>
      </c>
      <c r="AM148" s="53">
        <f t="shared" si="12"/>
        <v>0</v>
      </c>
      <c r="AN148" s="53"/>
    </row>
    <row r="149" spans="37:40" ht="12.75">
      <c r="AK149" s="53">
        <v>146</v>
      </c>
      <c r="AL149" s="54">
        <f t="shared" si="13"/>
        <v>0</v>
      </c>
      <c r="AM149" s="53">
        <f t="shared" si="12"/>
        <v>0</v>
      </c>
      <c r="AN149" s="53"/>
    </row>
    <row r="150" spans="37:40" ht="12.75">
      <c r="AK150" s="53">
        <v>147</v>
      </c>
      <c r="AL150" s="54">
        <f t="shared" si="13"/>
        <v>0</v>
      </c>
      <c r="AM150" s="53">
        <f t="shared" si="12"/>
        <v>0</v>
      </c>
      <c r="AN150" s="53"/>
    </row>
    <row r="151" spans="37:40" ht="12.75">
      <c r="AK151" s="53">
        <v>148</v>
      </c>
      <c r="AL151" s="54">
        <f t="shared" si="13"/>
        <v>0</v>
      </c>
      <c r="AM151" s="53">
        <f t="shared" si="12"/>
        <v>0</v>
      </c>
      <c r="AN151" s="53"/>
    </row>
    <row r="152" spans="37:40" ht="12.75">
      <c r="AK152" s="53">
        <v>149</v>
      </c>
      <c r="AL152" s="54">
        <f t="shared" si="13"/>
        <v>0</v>
      </c>
      <c r="AM152" s="53">
        <f t="shared" si="12"/>
        <v>0</v>
      </c>
      <c r="AN152" s="53"/>
    </row>
    <row r="153" spans="37:40" ht="12.75">
      <c r="AK153" s="53">
        <v>150</v>
      </c>
      <c r="AL153" s="54">
        <f t="shared" si="13"/>
        <v>0</v>
      </c>
      <c r="AM153" s="53">
        <f t="shared" si="12"/>
        <v>0</v>
      </c>
      <c r="AN153" s="53"/>
    </row>
    <row r="154" spans="37:40" ht="12.75">
      <c r="AK154" s="53">
        <v>151</v>
      </c>
      <c r="AL154" s="54">
        <f aca="true" t="shared" si="14" ref="AL154:AL169">X4</f>
        <v>0</v>
      </c>
      <c r="AM154" s="53">
        <f t="shared" si="12"/>
        <v>0</v>
      </c>
      <c r="AN154" s="53"/>
    </row>
    <row r="155" spans="37:40" ht="12.75">
      <c r="AK155" s="53">
        <v>152</v>
      </c>
      <c r="AL155" s="54">
        <f t="shared" si="14"/>
        <v>0</v>
      </c>
      <c r="AM155" s="53">
        <f t="shared" si="12"/>
        <v>0</v>
      </c>
      <c r="AN155" s="53"/>
    </row>
    <row r="156" spans="37:40" ht="12.75">
      <c r="AK156" s="53">
        <v>153</v>
      </c>
      <c r="AL156" s="54">
        <f t="shared" si="14"/>
        <v>0</v>
      </c>
      <c r="AM156" s="53">
        <f t="shared" si="12"/>
        <v>0</v>
      </c>
      <c r="AN156" s="53"/>
    </row>
    <row r="157" spans="37:40" ht="12.75">
      <c r="AK157" s="53">
        <v>154</v>
      </c>
      <c r="AL157" s="54">
        <f t="shared" si="14"/>
        <v>0</v>
      </c>
      <c r="AM157" s="53">
        <f t="shared" si="12"/>
        <v>0</v>
      </c>
      <c r="AN157" s="53"/>
    </row>
    <row r="158" spans="37:40" ht="12.75">
      <c r="AK158" s="53">
        <v>155</v>
      </c>
      <c r="AL158" s="54">
        <f t="shared" si="14"/>
        <v>0</v>
      </c>
      <c r="AM158" s="53">
        <f t="shared" si="12"/>
        <v>0</v>
      </c>
      <c r="AN158" s="53"/>
    </row>
    <row r="159" spans="37:40" ht="12.75">
      <c r="AK159" s="53">
        <v>156</v>
      </c>
      <c r="AL159" s="54">
        <f t="shared" si="14"/>
        <v>0</v>
      </c>
      <c r="AM159" s="53">
        <f t="shared" si="12"/>
        <v>0</v>
      </c>
      <c r="AN159" s="53"/>
    </row>
    <row r="160" spans="37:40" ht="12.75">
      <c r="AK160" s="53">
        <v>157</v>
      </c>
      <c r="AL160" s="54">
        <f t="shared" si="14"/>
        <v>0</v>
      </c>
      <c r="AM160" s="53">
        <f t="shared" si="12"/>
        <v>0</v>
      </c>
      <c r="AN160" s="53"/>
    </row>
    <row r="161" spans="37:40" ht="12.75">
      <c r="AK161" s="53">
        <v>158</v>
      </c>
      <c r="AL161" s="54">
        <f t="shared" si="14"/>
        <v>0</v>
      </c>
      <c r="AM161" s="53">
        <f t="shared" si="12"/>
        <v>0</v>
      </c>
      <c r="AN161" s="53"/>
    </row>
    <row r="162" spans="37:40" ht="12.75">
      <c r="AK162" s="53">
        <v>159</v>
      </c>
      <c r="AL162" s="54">
        <f t="shared" si="14"/>
        <v>0</v>
      </c>
      <c r="AM162" s="53">
        <f t="shared" si="12"/>
        <v>0</v>
      </c>
      <c r="AN162" s="53"/>
    </row>
    <row r="163" spans="37:40" ht="12.75">
      <c r="AK163" s="53">
        <v>160</v>
      </c>
      <c r="AL163" s="54">
        <f t="shared" si="14"/>
        <v>0</v>
      </c>
      <c r="AM163" s="53">
        <f t="shared" si="12"/>
        <v>0</v>
      </c>
      <c r="AN163" s="53"/>
    </row>
    <row r="164" spans="37:40" ht="12.75">
      <c r="AK164" s="53">
        <v>161</v>
      </c>
      <c r="AL164" s="54">
        <f t="shared" si="14"/>
        <v>0</v>
      </c>
      <c r="AM164" s="53">
        <f t="shared" si="12"/>
        <v>0</v>
      </c>
      <c r="AN164" s="53"/>
    </row>
    <row r="165" spans="37:40" ht="12.75">
      <c r="AK165" s="53">
        <v>162</v>
      </c>
      <c r="AL165" s="54">
        <f t="shared" si="14"/>
        <v>0</v>
      </c>
      <c r="AM165" s="53">
        <f t="shared" si="12"/>
        <v>0</v>
      </c>
      <c r="AN165" s="53"/>
    </row>
    <row r="166" spans="37:40" ht="12.75">
      <c r="AK166" s="53">
        <v>163</v>
      </c>
      <c r="AL166" s="54">
        <f t="shared" si="14"/>
        <v>0</v>
      </c>
      <c r="AM166" s="53">
        <f t="shared" si="12"/>
        <v>0</v>
      </c>
      <c r="AN166" s="53"/>
    </row>
    <row r="167" spans="37:40" ht="12.75">
      <c r="AK167" s="53">
        <v>164</v>
      </c>
      <c r="AL167" s="54">
        <f t="shared" si="14"/>
        <v>0</v>
      </c>
      <c r="AM167" s="53">
        <f t="shared" si="12"/>
        <v>0</v>
      </c>
      <c r="AN167" s="53"/>
    </row>
    <row r="168" spans="37:40" ht="12.75">
      <c r="AK168" s="53">
        <v>165</v>
      </c>
      <c r="AL168" s="54">
        <f t="shared" si="14"/>
        <v>0</v>
      </c>
      <c r="AM168" s="53">
        <f t="shared" si="12"/>
        <v>0</v>
      </c>
      <c r="AN168" s="53"/>
    </row>
    <row r="169" spans="37:40" ht="12.75">
      <c r="AK169" s="53">
        <v>166</v>
      </c>
      <c r="AL169" s="54">
        <f t="shared" si="14"/>
        <v>0</v>
      </c>
      <c r="AM169" s="53">
        <f t="shared" si="12"/>
        <v>0</v>
      </c>
      <c r="AN169" s="53"/>
    </row>
    <row r="170" spans="37:40" ht="12.75">
      <c r="AK170" s="53">
        <v>167</v>
      </c>
      <c r="AL170" s="54">
        <f>Z4</f>
        <v>0</v>
      </c>
      <c r="AM170" s="53">
        <f t="shared" si="12"/>
        <v>0</v>
      </c>
      <c r="AN170" s="53"/>
    </row>
    <row r="171" spans="37:40" ht="12.75">
      <c r="AK171" s="53">
        <v>168</v>
      </c>
      <c r="AL171" s="54">
        <f aca="true" t="shared" si="15" ref="AL171:AL185">Z5</f>
        <v>0</v>
      </c>
      <c r="AM171" s="53">
        <f t="shared" si="12"/>
        <v>0</v>
      </c>
      <c r="AN171" s="53"/>
    </row>
    <row r="172" spans="37:40" ht="12.75">
      <c r="AK172" s="53">
        <v>169</v>
      </c>
      <c r="AL172" s="54">
        <f t="shared" si="15"/>
        <v>0</v>
      </c>
      <c r="AM172" s="53">
        <f t="shared" si="12"/>
        <v>0</v>
      </c>
      <c r="AN172" s="53"/>
    </row>
    <row r="173" spans="37:40" ht="12.75">
      <c r="AK173" s="53">
        <v>170</v>
      </c>
      <c r="AL173" s="54">
        <f t="shared" si="15"/>
        <v>0</v>
      </c>
      <c r="AM173" s="53">
        <f t="shared" si="12"/>
        <v>0</v>
      </c>
      <c r="AN173" s="53"/>
    </row>
    <row r="174" spans="37:40" ht="12.75">
      <c r="AK174" s="53">
        <v>171</v>
      </c>
      <c r="AL174" s="54">
        <f t="shared" si="15"/>
        <v>0</v>
      </c>
      <c r="AM174" s="53">
        <f t="shared" si="12"/>
        <v>0</v>
      </c>
      <c r="AN174" s="53"/>
    </row>
    <row r="175" spans="37:40" ht="12.75">
      <c r="AK175" s="53">
        <v>172</v>
      </c>
      <c r="AL175" s="54">
        <f t="shared" si="15"/>
        <v>0</v>
      </c>
      <c r="AM175" s="53">
        <f t="shared" si="12"/>
        <v>0</v>
      </c>
      <c r="AN175" s="53"/>
    </row>
    <row r="176" spans="37:40" ht="12.75">
      <c r="AK176" s="53">
        <v>173</v>
      </c>
      <c r="AL176" s="54">
        <f t="shared" si="15"/>
        <v>0</v>
      </c>
      <c r="AM176" s="53">
        <f t="shared" si="12"/>
        <v>0</v>
      </c>
      <c r="AN176" s="53"/>
    </row>
    <row r="177" spans="37:40" ht="12.75">
      <c r="AK177" s="53">
        <v>174</v>
      </c>
      <c r="AL177" s="54">
        <f t="shared" si="15"/>
        <v>0</v>
      </c>
      <c r="AM177" s="53">
        <f t="shared" si="12"/>
        <v>0</v>
      </c>
      <c r="AN177" s="53"/>
    </row>
    <row r="178" spans="37:40" ht="12.75">
      <c r="AK178" s="53">
        <v>175</v>
      </c>
      <c r="AL178" s="54">
        <f t="shared" si="15"/>
        <v>0</v>
      </c>
      <c r="AM178" s="53">
        <f t="shared" si="12"/>
        <v>0</v>
      </c>
      <c r="AN178" s="53"/>
    </row>
    <row r="179" spans="37:40" ht="12.75">
      <c r="AK179" s="53">
        <v>176</v>
      </c>
      <c r="AL179" s="54">
        <f t="shared" si="15"/>
        <v>0</v>
      </c>
      <c r="AM179" s="53">
        <f t="shared" si="12"/>
        <v>0</v>
      </c>
      <c r="AN179" s="53"/>
    </row>
    <row r="180" spans="37:40" ht="12.75">
      <c r="AK180" s="53">
        <v>177</v>
      </c>
      <c r="AL180" s="54">
        <f t="shared" si="15"/>
        <v>0</v>
      </c>
      <c r="AM180" s="53">
        <f t="shared" si="12"/>
        <v>0</v>
      </c>
      <c r="AN180" s="53"/>
    </row>
    <row r="181" spans="37:40" ht="12.75">
      <c r="AK181" s="53">
        <v>178</v>
      </c>
      <c r="AL181" s="54">
        <f t="shared" si="15"/>
        <v>0</v>
      </c>
      <c r="AM181" s="53">
        <f t="shared" si="12"/>
        <v>0</v>
      </c>
      <c r="AN181" s="53"/>
    </row>
    <row r="182" spans="37:40" ht="12.75">
      <c r="AK182" s="53">
        <v>179</v>
      </c>
      <c r="AL182" s="54">
        <f t="shared" si="15"/>
        <v>0</v>
      </c>
      <c r="AM182" s="53">
        <f t="shared" si="12"/>
        <v>0</v>
      </c>
      <c r="AN182" s="53"/>
    </row>
    <row r="183" spans="37:40" ht="12.75">
      <c r="AK183" s="53">
        <v>180</v>
      </c>
      <c r="AL183" s="54">
        <f t="shared" si="15"/>
        <v>0</v>
      </c>
      <c r="AM183" s="53">
        <f t="shared" si="12"/>
        <v>0</v>
      </c>
      <c r="AN183" s="53"/>
    </row>
    <row r="184" spans="37:40" ht="12.75">
      <c r="AK184" s="53">
        <v>181</v>
      </c>
      <c r="AL184" s="54">
        <f t="shared" si="15"/>
        <v>0</v>
      </c>
      <c r="AM184" s="53">
        <f t="shared" si="12"/>
        <v>0</v>
      </c>
      <c r="AN184" s="53"/>
    </row>
    <row r="185" spans="37:40" ht="12.75">
      <c r="AK185" s="53">
        <v>182</v>
      </c>
      <c r="AL185" s="54">
        <f t="shared" si="15"/>
        <v>0</v>
      </c>
      <c r="AM185" s="53">
        <f t="shared" si="12"/>
        <v>0</v>
      </c>
      <c r="AN185" s="53"/>
    </row>
    <row r="186" spans="37:40" ht="12.75">
      <c r="AK186" s="53">
        <v>183</v>
      </c>
      <c r="AL186" s="54">
        <f aca="true" t="shared" si="16" ref="AL186:AL201">AB4</f>
        <v>0</v>
      </c>
      <c r="AM186" s="53">
        <f t="shared" si="12"/>
        <v>0</v>
      </c>
      <c r="AN186" s="53"/>
    </row>
    <row r="187" spans="37:40" ht="12.75">
      <c r="AK187" s="53">
        <v>184</v>
      </c>
      <c r="AL187" s="54">
        <f t="shared" si="16"/>
        <v>0</v>
      </c>
      <c r="AM187" s="53">
        <f t="shared" si="12"/>
        <v>0</v>
      </c>
      <c r="AN187" s="53"/>
    </row>
    <row r="188" spans="37:40" ht="12.75">
      <c r="AK188" s="53">
        <v>185</v>
      </c>
      <c r="AL188" s="54">
        <f t="shared" si="16"/>
        <v>0</v>
      </c>
      <c r="AM188" s="53">
        <f t="shared" si="12"/>
        <v>0</v>
      </c>
      <c r="AN188" s="53"/>
    </row>
    <row r="189" spans="37:40" ht="12.75">
      <c r="AK189" s="53">
        <v>186</v>
      </c>
      <c r="AL189" s="54">
        <f t="shared" si="16"/>
        <v>0</v>
      </c>
      <c r="AM189" s="53">
        <f t="shared" si="12"/>
        <v>0</v>
      </c>
      <c r="AN189" s="53"/>
    </row>
    <row r="190" spans="37:40" ht="12.75">
      <c r="AK190" s="53">
        <v>187</v>
      </c>
      <c r="AL190" s="54">
        <f t="shared" si="16"/>
        <v>0</v>
      </c>
      <c r="AM190" s="53">
        <f t="shared" si="12"/>
        <v>0</v>
      </c>
      <c r="AN190" s="53"/>
    </row>
    <row r="191" spans="37:40" ht="12.75">
      <c r="AK191" s="53">
        <v>188</v>
      </c>
      <c r="AL191" s="54">
        <f t="shared" si="16"/>
        <v>0</v>
      </c>
      <c r="AM191" s="53">
        <f t="shared" si="12"/>
        <v>0</v>
      </c>
      <c r="AN191" s="53"/>
    </row>
    <row r="192" spans="37:40" ht="12.75">
      <c r="AK192" s="53">
        <v>189</v>
      </c>
      <c r="AL192" s="54">
        <f t="shared" si="16"/>
        <v>0</v>
      </c>
      <c r="AM192" s="53">
        <f t="shared" si="12"/>
        <v>0</v>
      </c>
      <c r="AN192" s="53"/>
    </row>
    <row r="193" spans="37:40" ht="12.75">
      <c r="AK193" s="53">
        <v>190</v>
      </c>
      <c r="AL193" s="54">
        <f t="shared" si="16"/>
        <v>0</v>
      </c>
      <c r="AM193" s="53">
        <f t="shared" si="12"/>
        <v>0</v>
      </c>
      <c r="AN193" s="53"/>
    </row>
    <row r="194" spans="37:40" ht="12.75">
      <c r="AK194" s="53">
        <v>191</v>
      </c>
      <c r="AL194" s="54">
        <f t="shared" si="16"/>
        <v>0</v>
      </c>
      <c r="AM194" s="53">
        <f t="shared" si="12"/>
        <v>0</v>
      </c>
      <c r="AN194" s="53"/>
    </row>
    <row r="195" spans="37:40" ht="12.75">
      <c r="AK195" s="53">
        <v>192</v>
      </c>
      <c r="AL195" s="54">
        <f t="shared" si="16"/>
        <v>0</v>
      </c>
      <c r="AM195" s="53">
        <f t="shared" si="12"/>
        <v>0</v>
      </c>
      <c r="AN195" s="53"/>
    </row>
    <row r="196" spans="37:40" ht="12.75">
      <c r="AK196" s="53">
        <v>193</v>
      </c>
      <c r="AL196" s="54">
        <f t="shared" si="16"/>
        <v>0</v>
      </c>
      <c r="AM196" s="53">
        <f t="shared" si="12"/>
        <v>0</v>
      </c>
      <c r="AN196" s="53"/>
    </row>
    <row r="197" spans="37:40" ht="12.75">
      <c r="AK197" s="53">
        <v>194</v>
      </c>
      <c r="AL197" s="54">
        <f t="shared" si="16"/>
        <v>0</v>
      </c>
      <c r="AM197" s="53">
        <f aca="true" t="shared" si="17" ref="AM197:AM233">IF(AL197="A",1,IF(AL197="B",2,IF(AL197="C",3,IF(AL197="D",4,0))))</f>
        <v>0</v>
      </c>
      <c r="AN197" s="53"/>
    </row>
    <row r="198" spans="37:40" ht="12.75">
      <c r="AK198" s="53">
        <v>195</v>
      </c>
      <c r="AL198" s="54">
        <f t="shared" si="16"/>
        <v>0</v>
      </c>
      <c r="AM198" s="53">
        <f t="shared" si="17"/>
        <v>0</v>
      </c>
      <c r="AN198" s="53"/>
    </row>
    <row r="199" spans="37:40" ht="12.75">
      <c r="AK199" s="53">
        <v>196</v>
      </c>
      <c r="AL199" s="54">
        <f t="shared" si="16"/>
        <v>0</v>
      </c>
      <c r="AM199" s="53">
        <f t="shared" si="17"/>
        <v>0</v>
      </c>
      <c r="AN199" s="53"/>
    </row>
    <row r="200" spans="37:40" ht="12.75">
      <c r="AK200" s="53">
        <v>197</v>
      </c>
      <c r="AL200" s="54">
        <f t="shared" si="16"/>
        <v>0</v>
      </c>
      <c r="AM200" s="53">
        <f t="shared" si="17"/>
        <v>0</v>
      </c>
      <c r="AN200" s="53"/>
    </row>
    <row r="201" spans="37:40" ht="12.75">
      <c r="AK201" s="53">
        <v>198</v>
      </c>
      <c r="AL201" s="54">
        <f t="shared" si="16"/>
        <v>0</v>
      </c>
      <c r="AM201" s="53">
        <f t="shared" si="17"/>
        <v>0</v>
      </c>
      <c r="AN201" s="53"/>
    </row>
    <row r="202" spans="37:40" ht="12.75">
      <c r="AK202" s="53">
        <v>199</v>
      </c>
      <c r="AL202" s="54">
        <f>AD4</f>
        <v>0</v>
      </c>
      <c r="AM202" s="53">
        <f t="shared" si="17"/>
        <v>0</v>
      </c>
      <c r="AN202" s="53"/>
    </row>
    <row r="203" spans="37:40" ht="12.75">
      <c r="AK203" s="53">
        <v>200</v>
      </c>
      <c r="AL203" s="54">
        <f aca="true" t="shared" si="18" ref="AL203:AL217">AD5</f>
        <v>0</v>
      </c>
      <c r="AM203" s="53">
        <f t="shared" si="17"/>
        <v>0</v>
      </c>
      <c r="AN203" s="53"/>
    </row>
    <row r="204" spans="37:40" ht="12.75">
      <c r="AK204" s="53">
        <v>201</v>
      </c>
      <c r="AL204" s="54">
        <f t="shared" si="18"/>
        <v>0</v>
      </c>
      <c r="AM204" s="53">
        <f t="shared" si="17"/>
        <v>0</v>
      </c>
      <c r="AN204" s="53"/>
    </row>
    <row r="205" spans="37:40" ht="12.75">
      <c r="AK205" s="53">
        <v>202</v>
      </c>
      <c r="AL205" s="54">
        <f t="shared" si="18"/>
        <v>0</v>
      </c>
      <c r="AM205" s="53">
        <f t="shared" si="17"/>
        <v>0</v>
      </c>
      <c r="AN205" s="53"/>
    </row>
    <row r="206" spans="37:40" ht="12.75">
      <c r="AK206" s="53">
        <v>203</v>
      </c>
      <c r="AL206" s="54">
        <f t="shared" si="18"/>
        <v>0</v>
      </c>
      <c r="AM206" s="53">
        <f t="shared" si="17"/>
        <v>0</v>
      </c>
      <c r="AN206" s="53"/>
    </row>
    <row r="207" spans="37:40" ht="12.75">
      <c r="AK207" s="53">
        <v>204</v>
      </c>
      <c r="AL207" s="54">
        <f t="shared" si="18"/>
        <v>0</v>
      </c>
      <c r="AM207" s="53">
        <f t="shared" si="17"/>
        <v>0</v>
      </c>
      <c r="AN207" s="53"/>
    </row>
    <row r="208" spans="37:40" ht="12.75">
      <c r="AK208" s="53">
        <v>205</v>
      </c>
      <c r="AL208" s="54">
        <f t="shared" si="18"/>
        <v>0</v>
      </c>
      <c r="AM208" s="53">
        <f t="shared" si="17"/>
        <v>0</v>
      </c>
      <c r="AN208" s="53"/>
    </row>
    <row r="209" spans="37:40" ht="12.75">
      <c r="AK209" s="53">
        <v>206</v>
      </c>
      <c r="AL209" s="54">
        <f t="shared" si="18"/>
        <v>0</v>
      </c>
      <c r="AM209" s="53">
        <f t="shared" si="17"/>
        <v>0</v>
      </c>
      <c r="AN209" s="53"/>
    </row>
    <row r="210" spans="37:40" ht="12.75">
      <c r="AK210" s="53">
        <v>207</v>
      </c>
      <c r="AL210" s="54">
        <f t="shared" si="18"/>
        <v>0</v>
      </c>
      <c r="AM210" s="53">
        <f t="shared" si="17"/>
        <v>0</v>
      </c>
      <c r="AN210" s="53"/>
    </row>
    <row r="211" spans="37:40" ht="12.75">
      <c r="AK211" s="53">
        <v>208</v>
      </c>
      <c r="AL211" s="54">
        <f t="shared" si="18"/>
        <v>0</v>
      </c>
      <c r="AM211" s="53">
        <f t="shared" si="17"/>
        <v>0</v>
      </c>
      <c r="AN211" s="53"/>
    </row>
    <row r="212" spans="37:40" ht="12.75">
      <c r="AK212" s="53">
        <v>209</v>
      </c>
      <c r="AL212" s="54">
        <f t="shared" si="18"/>
        <v>0</v>
      </c>
      <c r="AM212" s="53">
        <f t="shared" si="17"/>
        <v>0</v>
      </c>
      <c r="AN212" s="53"/>
    </row>
    <row r="213" spans="37:40" ht="12.75">
      <c r="AK213" s="53">
        <v>210</v>
      </c>
      <c r="AL213" s="54">
        <f t="shared" si="18"/>
        <v>0</v>
      </c>
      <c r="AM213" s="53">
        <f t="shared" si="17"/>
        <v>0</v>
      </c>
      <c r="AN213" s="53"/>
    </row>
    <row r="214" spans="37:40" ht="12.75">
      <c r="AK214" s="53">
        <v>211</v>
      </c>
      <c r="AL214" s="54">
        <f t="shared" si="18"/>
        <v>0</v>
      </c>
      <c r="AM214" s="53">
        <f t="shared" si="17"/>
        <v>0</v>
      </c>
      <c r="AN214" s="53"/>
    </row>
    <row r="215" spans="37:40" ht="12.75">
      <c r="AK215" s="53">
        <v>212</v>
      </c>
      <c r="AL215" s="54">
        <f t="shared" si="18"/>
        <v>0</v>
      </c>
      <c r="AM215" s="53">
        <f t="shared" si="17"/>
        <v>0</v>
      </c>
      <c r="AN215" s="53"/>
    </row>
    <row r="216" spans="37:40" ht="12.75">
      <c r="AK216" s="53">
        <v>213</v>
      </c>
      <c r="AL216" s="54">
        <f t="shared" si="18"/>
        <v>0</v>
      </c>
      <c r="AM216" s="53">
        <f t="shared" si="17"/>
        <v>0</v>
      </c>
      <c r="AN216" s="53"/>
    </row>
    <row r="217" spans="37:40" ht="12.75">
      <c r="AK217" s="53">
        <v>214</v>
      </c>
      <c r="AL217" s="54">
        <f t="shared" si="18"/>
        <v>0</v>
      </c>
      <c r="AM217" s="53">
        <f t="shared" si="17"/>
        <v>0</v>
      </c>
      <c r="AN217" s="53"/>
    </row>
    <row r="218" spans="37:40" ht="12.75">
      <c r="AK218" s="53">
        <v>215</v>
      </c>
      <c r="AL218" s="54">
        <f>AF4</f>
        <v>0</v>
      </c>
      <c r="AM218" s="53">
        <f t="shared" si="17"/>
        <v>0</v>
      </c>
      <c r="AN218" s="53"/>
    </row>
    <row r="219" spans="37:40" ht="12.75">
      <c r="AK219" s="53">
        <v>216</v>
      </c>
      <c r="AL219" s="54">
        <f aca="true" t="shared" si="19" ref="AL219:AL233">AF5</f>
        <v>0</v>
      </c>
      <c r="AM219" s="53">
        <f t="shared" si="17"/>
        <v>0</v>
      </c>
      <c r="AN219" s="53"/>
    </row>
    <row r="220" spans="37:40" ht="12.75">
      <c r="AK220" s="53">
        <v>217</v>
      </c>
      <c r="AL220" s="54">
        <f t="shared" si="19"/>
        <v>0</v>
      </c>
      <c r="AM220" s="53">
        <f t="shared" si="17"/>
        <v>0</v>
      </c>
      <c r="AN220" s="53"/>
    </row>
    <row r="221" spans="37:40" ht="12.75">
      <c r="AK221" s="53">
        <v>218</v>
      </c>
      <c r="AL221" s="54">
        <f t="shared" si="19"/>
        <v>0</v>
      </c>
      <c r="AM221" s="53">
        <f t="shared" si="17"/>
        <v>0</v>
      </c>
      <c r="AN221" s="53"/>
    </row>
    <row r="222" spans="37:40" ht="12.75">
      <c r="AK222" s="53">
        <v>219</v>
      </c>
      <c r="AL222" s="54">
        <f t="shared" si="19"/>
        <v>0</v>
      </c>
      <c r="AM222" s="53">
        <f t="shared" si="17"/>
        <v>0</v>
      </c>
      <c r="AN222" s="53"/>
    </row>
    <row r="223" spans="37:40" ht="12.75">
      <c r="AK223" s="53">
        <v>220</v>
      </c>
      <c r="AL223" s="54">
        <f t="shared" si="19"/>
        <v>0</v>
      </c>
      <c r="AM223" s="53">
        <f t="shared" si="17"/>
        <v>0</v>
      </c>
      <c r="AN223" s="53"/>
    </row>
    <row r="224" spans="37:40" ht="12.75">
      <c r="AK224" s="53">
        <v>221</v>
      </c>
      <c r="AL224" s="54">
        <f t="shared" si="19"/>
        <v>0</v>
      </c>
      <c r="AM224" s="53">
        <f t="shared" si="17"/>
        <v>0</v>
      </c>
      <c r="AN224" s="53"/>
    </row>
    <row r="225" spans="37:40" ht="12.75">
      <c r="AK225" s="53">
        <v>222</v>
      </c>
      <c r="AL225" s="54">
        <f t="shared" si="19"/>
        <v>0</v>
      </c>
      <c r="AM225" s="53">
        <f t="shared" si="17"/>
        <v>0</v>
      </c>
      <c r="AN225" s="53"/>
    </row>
    <row r="226" spans="37:40" ht="12.75">
      <c r="AK226" s="53">
        <v>223</v>
      </c>
      <c r="AL226" s="54">
        <f t="shared" si="19"/>
        <v>0</v>
      </c>
      <c r="AM226" s="53">
        <f t="shared" si="17"/>
        <v>0</v>
      </c>
      <c r="AN226" s="53"/>
    </row>
    <row r="227" spans="37:40" ht="12.75">
      <c r="AK227" s="53">
        <v>224</v>
      </c>
      <c r="AL227" s="54">
        <f t="shared" si="19"/>
        <v>0</v>
      </c>
      <c r="AM227" s="53">
        <f t="shared" si="17"/>
        <v>0</v>
      </c>
      <c r="AN227" s="53"/>
    </row>
    <row r="228" spans="37:40" ht="12.75">
      <c r="AK228" s="53">
        <v>225</v>
      </c>
      <c r="AL228" s="54">
        <f t="shared" si="19"/>
        <v>0</v>
      </c>
      <c r="AM228" s="53">
        <f t="shared" si="17"/>
        <v>0</v>
      </c>
      <c r="AN228" s="53"/>
    </row>
    <row r="229" spans="37:40" ht="12.75">
      <c r="AK229" s="53">
        <v>226</v>
      </c>
      <c r="AL229" s="54">
        <f t="shared" si="19"/>
        <v>0</v>
      </c>
      <c r="AM229" s="53">
        <f t="shared" si="17"/>
        <v>0</v>
      </c>
      <c r="AN229" s="53"/>
    </row>
    <row r="230" spans="37:40" ht="12.75">
      <c r="AK230" s="53">
        <v>227</v>
      </c>
      <c r="AL230" s="54">
        <f t="shared" si="19"/>
        <v>0</v>
      </c>
      <c r="AM230" s="53">
        <f t="shared" si="17"/>
        <v>0</v>
      </c>
      <c r="AN230" s="53"/>
    </row>
    <row r="231" spans="37:40" ht="12.75">
      <c r="AK231" s="53">
        <v>228</v>
      </c>
      <c r="AL231" s="54">
        <f t="shared" si="19"/>
        <v>0</v>
      </c>
      <c r="AM231" s="53">
        <f t="shared" si="17"/>
        <v>0</v>
      </c>
      <c r="AN231" s="53"/>
    </row>
    <row r="232" spans="37:40" ht="12.75">
      <c r="AK232" s="53">
        <v>229</v>
      </c>
      <c r="AL232" s="54">
        <f t="shared" si="19"/>
        <v>0</v>
      </c>
      <c r="AM232" s="53">
        <f t="shared" si="17"/>
        <v>0</v>
      </c>
      <c r="AN232" s="53"/>
    </row>
    <row r="233" spans="37:40" ht="12.75">
      <c r="AK233" s="53">
        <v>230</v>
      </c>
      <c r="AL233" s="54">
        <f t="shared" si="19"/>
        <v>0</v>
      </c>
      <c r="AM233" s="53">
        <f t="shared" si="17"/>
        <v>0</v>
      </c>
      <c r="AN233" s="53"/>
    </row>
  </sheetData>
  <sheetProtection password="CC0B" sheet="1" objects="1" scenarios="1"/>
  <mergeCells count="113">
    <mergeCell ref="AO27:AR27"/>
    <mergeCell ref="AT27:AU27"/>
    <mergeCell ref="AV27:AW27"/>
    <mergeCell ref="AT28:AU28"/>
    <mergeCell ref="AV28:AW28"/>
    <mergeCell ref="AO28:AR28"/>
    <mergeCell ref="AT26:AU26"/>
    <mergeCell ref="AV26:AW26"/>
    <mergeCell ref="AV24:AW24"/>
    <mergeCell ref="AT25:AU25"/>
    <mergeCell ref="AV25:AW25"/>
    <mergeCell ref="AT1:AV1"/>
    <mergeCell ref="AT2:AT3"/>
    <mergeCell ref="AV22:AW22"/>
    <mergeCell ref="AT23:AU23"/>
    <mergeCell ref="AV23:AW23"/>
    <mergeCell ref="AV20:AW20"/>
    <mergeCell ref="AT21:AU21"/>
    <mergeCell ref="AV21:AW21"/>
    <mergeCell ref="AT20:AU20"/>
    <mergeCell ref="AV19:AW19"/>
    <mergeCell ref="AT6:AU6"/>
    <mergeCell ref="AV9:AW9"/>
    <mergeCell ref="AV10:AW10"/>
    <mergeCell ref="AV11:AW11"/>
    <mergeCell ref="AV12:AW12"/>
    <mergeCell ref="AV13:AW13"/>
    <mergeCell ref="AV14:AW14"/>
    <mergeCell ref="AT11:AU11"/>
    <mergeCell ref="AT12:AU12"/>
    <mergeCell ref="AT13:AU13"/>
    <mergeCell ref="AT14:AU14"/>
    <mergeCell ref="AN4:AN6"/>
    <mergeCell ref="AN7:AN17"/>
    <mergeCell ref="AV6:AW6"/>
    <mergeCell ref="AV4:AW4"/>
    <mergeCell ref="AT5:AU5"/>
    <mergeCell ref="AV5:AW5"/>
    <mergeCell ref="AV7:AW7"/>
    <mergeCell ref="AV8:AW8"/>
    <mergeCell ref="AT7:AU7"/>
    <mergeCell ref="AT8:AU8"/>
    <mergeCell ref="AO2:AR3"/>
    <mergeCell ref="AS2:AS3"/>
    <mergeCell ref="AV2:AW3"/>
    <mergeCell ref="AT4:AU4"/>
    <mergeCell ref="AM2:AM3"/>
    <mergeCell ref="AK2:AK3"/>
    <mergeCell ref="AL2:AL3"/>
    <mergeCell ref="AF2:AF3"/>
    <mergeCell ref="AC2:AC3"/>
    <mergeCell ref="AA2:AA3"/>
    <mergeCell ref="AB2:AB3"/>
    <mergeCell ref="C1:AF1"/>
    <mergeCell ref="J2:J3"/>
    <mergeCell ref="K2:K3"/>
    <mergeCell ref="L2:L3"/>
    <mergeCell ref="M2:M3"/>
    <mergeCell ref="AD2:AD3"/>
    <mergeCell ref="AE2:AE3"/>
    <mergeCell ref="G2:G3"/>
    <mergeCell ref="H2:H3"/>
    <mergeCell ref="I2:I3"/>
    <mergeCell ref="Q2:Q3"/>
    <mergeCell ref="O2:O3"/>
    <mergeCell ref="P2:P3"/>
    <mergeCell ref="N2:N3"/>
    <mergeCell ref="C2:C3"/>
    <mergeCell ref="D2:D3"/>
    <mergeCell ref="E2:E3"/>
    <mergeCell ref="F2:F3"/>
    <mergeCell ref="S2:S3"/>
    <mergeCell ref="T2:T3"/>
    <mergeCell ref="U2:U3"/>
    <mergeCell ref="V2:V3"/>
    <mergeCell ref="AT22:AU22"/>
    <mergeCell ref="AT19:AU19"/>
    <mergeCell ref="AT24:AU24"/>
    <mergeCell ref="R2:R3"/>
    <mergeCell ref="W2:W3"/>
    <mergeCell ref="AT9:AU9"/>
    <mergeCell ref="AT10:AU10"/>
    <mergeCell ref="Z2:Z3"/>
    <mergeCell ref="X2:X3"/>
    <mergeCell ref="Y2:Y3"/>
    <mergeCell ref="AT15:AU15"/>
    <mergeCell ref="AT16:AU16"/>
    <mergeCell ref="AT17:AU17"/>
    <mergeCell ref="H21:I21"/>
    <mergeCell ref="H20:N20"/>
    <mergeCell ref="AN18:AN26"/>
    <mergeCell ref="AT18:AU18"/>
    <mergeCell ref="C22:H22"/>
    <mergeCell ref="L21:N21"/>
    <mergeCell ref="F25:AB25"/>
    <mergeCell ref="A51:B51"/>
    <mergeCell ref="C48:E48"/>
    <mergeCell ref="F48:P48"/>
    <mergeCell ref="Q48:Y48"/>
    <mergeCell ref="A50:B50"/>
    <mergeCell ref="AV18:AW18"/>
    <mergeCell ref="AV15:AW15"/>
    <mergeCell ref="AV16:AW16"/>
    <mergeCell ref="AV17:AW17"/>
    <mergeCell ref="A25:A26"/>
    <mergeCell ref="A20:A21"/>
    <mergeCell ref="F26:AB26"/>
    <mergeCell ref="C21:G21"/>
    <mergeCell ref="I22:N22"/>
    <mergeCell ref="O20:AF21"/>
    <mergeCell ref="J21:K21"/>
    <mergeCell ref="I24:Z24"/>
    <mergeCell ref="C20:G20"/>
  </mergeCells>
  <printOptions/>
  <pageMargins left="0.75" right="0.75" top="1" bottom="1" header="0.5" footer="0.5"/>
  <pageSetup horizontalDpi="240" verticalDpi="240" orientation="portrait" paperSize="9" r:id="rId9"/>
  <drawing r:id="rId7"/>
  <legacyDrawing r:id="rId6"/>
  <picture r:id="rId8"/>
  <oleObjects>
    <oleObject progId="Paint.Picture" shapeId="57961" r:id="rId2"/>
    <oleObject progId="Paint.Picture" shapeId="318745" r:id="rId3"/>
    <oleObject progId="Paint.Picture" shapeId="328736" r:id="rId4"/>
    <oleObject progId="Paint.Picture" shapeId="219997" r:id="rId5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6"/>
  <dimension ref="B2:L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16" width="9.140625" style="23" customWidth="1"/>
  </cols>
  <sheetData>
    <row r="1" ht="5.25" customHeight="1"/>
    <row r="2" spans="2:12" ht="12.75">
      <c r="B2" s="32" t="s">
        <v>41</v>
      </c>
      <c r="C2" s="29" t="s">
        <v>70</v>
      </c>
      <c r="D2" s="28"/>
      <c r="E2" s="27"/>
      <c r="F2" s="27"/>
      <c r="G2" s="27"/>
      <c r="H2" s="27"/>
      <c r="I2" s="27"/>
      <c r="J2" s="27"/>
      <c r="K2" s="27"/>
      <c r="L2" s="27"/>
    </row>
    <row r="3" spans="3:12" ht="12.75">
      <c r="C3" s="29" t="s">
        <v>71</v>
      </c>
      <c r="D3" s="28"/>
      <c r="E3" s="27"/>
      <c r="F3" s="27"/>
      <c r="G3" s="27"/>
      <c r="H3" s="27"/>
      <c r="I3" s="27"/>
      <c r="J3" s="27"/>
      <c r="K3" s="27"/>
      <c r="L3" s="27"/>
    </row>
    <row r="4" spans="2:12" ht="17.25" customHeight="1">
      <c r="B4" s="33" t="s">
        <v>42</v>
      </c>
      <c r="C4" s="30" t="s">
        <v>72</v>
      </c>
      <c r="D4" s="28"/>
      <c r="E4" s="27"/>
      <c r="F4" s="27"/>
      <c r="G4" s="27"/>
      <c r="H4" s="27"/>
      <c r="I4" s="27"/>
      <c r="J4" s="27"/>
      <c r="K4" s="27"/>
      <c r="L4" s="27"/>
    </row>
    <row r="5" spans="2:12" ht="15.75" customHeight="1">
      <c r="B5" s="33" t="s">
        <v>43</v>
      </c>
      <c r="C5" s="31" t="s">
        <v>73</v>
      </c>
      <c r="D5" s="28"/>
      <c r="E5" s="27"/>
      <c r="F5" s="27"/>
      <c r="G5" s="27"/>
      <c r="H5" s="27"/>
      <c r="I5" s="27"/>
      <c r="J5" s="27"/>
      <c r="K5" s="27"/>
      <c r="L5" s="27"/>
    </row>
    <row r="6" spans="2:12" ht="12.75">
      <c r="B6" s="33"/>
      <c r="C6" s="29" t="s">
        <v>74</v>
      </c>
      <c r="D6" s="28"/>
      <c r="E6" s="27"/>
      <c r="F6" s="27"/>
      <c r="G6" s="27"/>
      <c r="H6" s="27"/>
      <c r="I6" s="27"/>
      <c r="J6" s="27"/>
      <c r="K6" s="27"/>
      <c r="L6" s="27"/>
    </row>
    <row r="7" spans="2:12" ht="5.25" customHeight="1">
      <c r="B7" s="33"/>
      <c r="C7" s="29"/>
      <c r="D7" s="28"/>
      <c r="E7" s="27"/>
      <c r="F7" s="27"/>
      <c r="G7" s="27"/>
      <c r="H7" s="27"/>
      <c r="I7" s="27"/>
      <c r="J7" s="27"/>
      <c r="K7" s="27"/>
      <c r="L7" s="27"/>
    </row>
    <row r="8" spans="2:12" ht="12.75">
      <c r="B8" s="33" t="s">
        <v>44</v>
      </c>
      <c r="C8" s="29" t="s">
        <v>75</v>
      </c>
      <c r="D8" s="28"/>
      <c r="E8" s="27"/>
      <c r="F8" s="27"/>
      <c r="G8" s="27"/>
      <c r="H8" s="27"/>
      <c r="I8" s="27"/>
      <c r="J8" s="27"/>
      <c r="K8" s="27"/>
      <c r="L8" s="27"/>
    </row>
    <row r="9" spans="2:12" ht="12.75">
      <c r="B9" s="33"/>
      <c r="C9" s="29" t="s">
        <v>76</v>
      </c>
      <c r="D9" s="28"/>
      <c r="E9" s="27"/>
      <c r="F9" s="27"/>
      <c r="G9" s="27"/>
      <c r="H9" s="27"/>
      <c r="I9" s="27"/>
      <c r="J9" s="27"/>
      <c r="K9" s="27"/>
      <c r="L9" s="27"/>
    </row>
    <row r="10" spans="2:11" ht="12.75">
      <c r="B10" s="33"/>
      <c r="C10" s="29" t="s">
        <v>77</v>
      </c>
      <c r="D10" s="28"/>
      <c r="E10" s="27"/>
      <c r="F10" s="27"/>
      <c r="G10" s="27"/>
      <c r="H10" s="27"/>
      <c r="I10" s="27"/>
      <c r="J10" s="27"/>
      <c r="K10" s="27"/>
    </row>
    <row r="11" spans="2:12" ht="5.25" customHeight="1">
      <c r="B11" s="33"/>
      <c r="C11" s="29"/>
      <c r="D11" s="28"/>
      <c r="E11" s="27"/>
      <c r="F11" s="27"/>
      <c r="G11" s="27"/>
      <c r="H11" s="27"/>
      <c r="I11" s="27"/>
      <c r="J11" s="27"/>
      <c r="K11" s="27"/>
      <c r="L11" s="27"/>
    </row>
    <row r="12" spans="2:12" ht="12.75">
      <c r="B12" s="33" t="s">
        <v>45</v>
      </c>
      <c r="C12" s="29" t="s">
        <v>61</v>
      </c>
      <c r="D12" s="28"/>
      <c r="E12" s="27"/>
      <c r="F12" s="27"/>
      <c r="G12" s="27"/>
      <c r="H12" s="27"/>
      <c r="I12" s="27"/>
      <c r="J12" s="27"/>
      <c r="K12" s="27"/>
      <c r="L12" s="27"/>
    </row>
    <row r="13" spans="2:12" ht="12.75">
      <c r="B13" s="33"/>
      <c r="C13" s="29" t="s">
        <v>78</v>
      </c>
      <c r="D13" s="28"/>
      <c r="E13" s="27"/>
      <c r="F13" s="27"/>
      <c r="G13" s="27"/>
      <c r="H13" s="27"/>
      <c r="I13" s="27"/>
      <c r="J13" s="27"/>
      <c r="K13" s="27"/>
      <c r="L13" s="27"/>
    </row>
    <row r="14" spans="3:12" ht="12.75">
      <c r="C14" s="29" t="s">
        <v>79</v>
      </c>
      <c r="D14" s="28"/>
      <c r="E14" s="27"/>
      <c r="F14" s="27"/>
      <c r="G14" s="27"/>
      <c r="H14" s="27"/>
      <c r="I14" s="27"/>
      <c r="J14" s="27"/>
      <c r="K14" s="27"/>
      <c r="L14" s="27"/>
    </row>
    <row r="15" spans="4:12" ht="5.25" customHeight="1">
      <c r="D15" s="28"/>
      <c r="E15" s="27"/>
      <c r="F15" s="27"/>
      <c r="G15" s="27"/>
      <c r="H15" s="27"/>
      <c r="I15" s="27"/>
      <c r="J15" s="27"/>
      <c r="K15" s="27"/>
      <c r="L15" s="27"/>
    </row>
    <row r="16" spans="2:12" ht="12.75">
      <c r="B16" s="33" t="s">
        <v>46</v>
      </c>
      <c r="C16" s="29" t="s">
        <v>80</v>
      </c>
      <c r="D16" s="28"/>
      <c r="E16" s="27"/>
      <c r="F16" s="27"/>
      <c r="G16" s="27"/>
      <c r="H16" s="27"/>
      <c r="I16" s="27"/>
      <c r="J16" s="27"/>
      <c r="K16" s="27"/>
      <c r="L16" s="27"/>
    </row>
    <row r="17" spans="2:12" ht="12.75">
      <c r="B17" s="32"/>
      <c r="C17" s="45" t="s">
        <v>81</v>
      </c>
      <c r="D17" s="28"/>
      <c r="E17" s="27"/>
      <c r="F17" s="27"/>
      <c r="G17" s="27"/>
      <c r="H17" s="27"/>
      <c r="I17" s="27"/>
      <c r="J17" s="27"/>
      <c r="K17" s="27"/>
      <c r="L17" s="27"/>
    </row>
    <row r="18" spans="2:12" ht="12.75">
      <c r="B18" s="34"/>
      <c r="C18" s="29" t="s">
        <v>82</v>
      </c>
      <c r="D18" s="28"/>
      <c r="E18" s="27"/>
      <c r="F18" s="27"/>
      <c r="G18" s="27"/>
      <c r="H18" s="27"/>
      <c r="I18" s="27"/>
      <c r="K18" s="44" t="s">
        <v>69</v>
      </c>
      <c r="L18" s="27"/>
    </row>
    <row r="19" spans="2:10" ht="3.75" customHeight="1">
      <c r="B19" s="34"/>
      <c r="D19" s="28"/>
      <c r="E19" s="27"/>
      <c r="F19" s="27"/>
      <c r="G19" s="27"/>
      <c r="H19" s="27"/>
      <c r="I19" s="46"/>
      <c r="J19" s="46"/>
    </row>
    <row r="20" spans="2:3" ht="12.75">
      <c r="B20" s="33" t="s">
        <v>90</v>
      </c>
      <c r="C20" s="82" t="s">
        <v>91</v>
      </c>
    </row>
    <row r="21" spans="2:12" ht="12.75">
      <c r="B21" s="34"/>
      <c r="C21" s="82" t="s">
        <v>92</v>
      </c>
      <c r="D21" s="28"/>
      <c r="E21" s="27"/>
      <c r="F21" s="27"/>
      <c r="G21" s="27"/>
      <c r="H21" s="27"/>
      <c r="I21" s="27"/>
      <c r="J21" s="27"/>
      <c r="K21" s="27"/>
      <c r="L21" s="27"/>
    </row>
    <row r="22" spans="3:11" ht="12.75">
      <c r="C22" s="47"/>
      <c r="D22" s="47"/>
      <c r="E22" s="47"/>
      <c r="F22" s="47"/>
      <c r="G22" s="47"/>
      <c r="H22" s="47"/>
      <c r="I22" s="47"/>
      <c r="J22" s="47"/>
      <c r="K22" s="47"/>
    </row>
    <row r="23" spans="3:12" ht="12.75">
      <c r="C23" s="48"/>
      <c r="D23" s="48"/>
      <c r="E23" s="48"/>
      <c r="F23" s="48"/>
      <c r="G23" s="48"/>
      <c r="H23" s="48"/>
      <c r="I23" s="48"/>
      <c r="J23" s="48"/>
      <c r="K23" s="48"/>
      <c r="L23" s="24"/>
    </row>
    <row r="24" spans="3:12" ht="12.75">
      <c r="C24" s="51"/>
      <c r="D24" s="49"/>
      <c r="E24" s="50"/>
      <c r="F24" s="50"/>
      <c r="G24" s="50"/>
      <c r="H24" s="50"/>
      <c r="I24" s="50"/>
      <c r="J24" s="50"/>
      <c r="K24" s="51"/>
      <c r="L24" s="25"/>
    </row>
    <row r="25" spans="3:12" ht="12.75">
      <c r="C25" s="26"/>
      <c r="D25" s="26"/>
      <c r="E25" s="26"/>
      <c r="F25" s="26"/>
      <c r="G25" s="26"/>
      <c r="H25" s="26"/>
      <c r="I25" s="26"/>
      <c r="J25" s="26"/>
      <c r="K25" s="26"/>
      <c r="L25" s="26"/>
    </row>
  </sheetData>
  <sheetProtection password="CC0B" sheet="1" objects="1" scenarios="1"/>
  <printOptions/>
  <pageMargins left="0.75" right="0.75" top="1" bottom="1" header="0.5" footer="0.5"/>
  <pageSetup horizontalDpi="240" verticalDpi="240" orientation="portrait" paperSize="9" r:id="rId3"/>
  <drawing r:id="rId1"/>
  <picture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7"/>
  <dimension ref="A1:N39"/>
  <sheetViews>
    <sheetView showGridLines="0" zoomScale="75" zoomScaleNormal="75" workbookViewId="0" topLeftCell="A1">
      <selection activeCell="B1" sqref="B1:F1"/>
    </sheetView>
  </sheetViews>
  <sheetFormatPr defaultColWidth="9.140625" defaultRowHeight="12.75"/>
  <sheetData>
    <row r="1" spans="2:6" ht="12.75">
      <c r="B1" s="160" t="s">
        <v>62</v>
      </c>
      <c r="C1" s="161"/>
      <c r="D1" s="161"/>
      <c r="E1" s="161"/>
      <c r="F1" s="162"/>
    </row>
    <row r="2" spans="2:6" ht="12.75">
      <c r="B2" s="163" t="s">
        <v>98</v>
      </c>
      <c r="C2" s="164"/>
      <c r="D2" s="165">
        <f>VERİLER!H20</f>
        <v>0</v>
      </c>
      <c r="E2" s="165"/>
      <c r="F2" s="166"/>
    </row>
    <row r="3" spans="2:7" ht="12.75">
      <c r="B3" s="38" t="s">
        <v>64</v>
      </c>
      <c r="C3" s="96" t="s">
        <v>99</v>
      </c>
      <c r="D3" s="61">
        <f>VERİLER!H21</f>
        <v>0</v>
      </c>
      <c r="E3" s="41" t="s">
        <v>65</v>
      </c>
      <c r="F3" s="39">
        <f>VERİLER!L21</f>
        <v>0</v>
      </c>
      <c r="G3" s="18"/>
    </row>
    <row r="4" spans="2:6" ht="12.75">
      <c r="B4" s="167"/>
      <c r="C4" s="167"/>
      <c r="D4" s="168"/>
      <c r="E4" s="168"/>
      <c r="F4" s="168"/>
    </row>
    <row r="36" spans="2:4" ht="6.75" customHeight="1">
      <c r="B36" s="83"/>
      <c r="C36" s="83"/>
      <c r="D36" s="83"/>
    </row>
    <row r="37" spans="3:14" ht="12.75">
      <c r="C37" s="83"/>
      <c r="D37" s="83"/>
      <c r="E37" s="86"/>
      <c r="F37" s="86"/>
      <c r="G37" s="86"/>
      <c r="H37" s="86"/>
      <c r="I37" s="86"/>
      <c r="J37" s="86"/>
      <c r="K37" s="86"/>
      <c r="L37" s="86"/>
      <c r="M37" s="86"/>
      <c r="N37" s="86"/>
    </row>
    <row r="38" spans="1:7" ht="12.75">
      <c r="A38" s="42" t="s">
        <v>100</v>
      </c>
      <c r="B38" s="83"/>
      <c r="G38" s="40"/>
    </row>
    <row r="39" ht="12.75">
      <c r="A39" s="95" t="s">
        <v>97</v>
      </c>
    </row>
  </sheetData>
  <sheetProtection password="CC0B" sheet="1" objects="1" scenarios="1"/>
  <mergeCells count="5">
    <mergeCell ref="B1:F1"/>
    <mergeCell ref="B2:C2"/>
    <mergeCell ref="D2:F2"/>
    <mergeCell ref="B4:C4"/>
    <mergeCell ref="D4:F4"/>
  </mergeCells>
  <printOptions horizontalCentered="1"/>
  <pageMargins left="0.7480314960629921" right="0.7480314960629921" top="0.5905511811023623" bottom="0.7874015748031497" header="0.5118110236220472" footer="0.5118110236220472"/>
  <pageSetup horizontalDpi="240" verticalDpi="240" orientation="landscape" paperSize="9" r:id="rId4"/>
  <headerFooter alignWithMargins="0">
    <oddFooter>&amp;R&amp;8&amp;D</oddFooter>
  </headerFooter>
  <drawing r:id="rId3"/>
  <legacyDrawing r:id="rId2"/>
  <oleObjects>
    <oleObject progId="Paint.Picture" shapeId="56580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fmm</dc:creator>
  <cp:keywords/>
  <dc:description/>
  <cp:lastModifiedBy>osymbmg</cp:lastModifiedBy>
  <cp:lastPrinted>2001-02-25T19:27:21Z</cp:lastPrinted>
  <dcterms:created xsi:type="dcterms:W3CDTF">2001-02-20T04:05:50Z</dcterms:created>
  <dcterms:modified xsi:type="dcterms:W3CDTF">2008-05-28T08:05:34Z</dcterms:modified>
  <cp:category/>
  <cp:version/>
  <cp:contentType/>
  <cp:contentStatus/>
</cp:coreProperties>
</file>